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24"/>
  <workbookPr autoCompressPictures="0"/>
  <mc:AlternateContent xmlns:mc="http://schemas.openxmlformats.org/markup-compatibility/2006">
    <mc:Choice Requires="x15">
      <x15ac:absPath xmlns:x15ac="http://schemas.microsoft.com/office/spreadsheetml/2010/11/ac" url="/Users/IH/Google Drive/Project management - IDB_WV/2016_fNRB Guatemala_Honduras_Colombia_Bolivia/Guatemala/"/>
    </mc:Choice>
  </mc:AlternateContent>
  <bookViews>
    <workbookView xWindow="140" yWindow="460" windowWidth="26940" windowHeight="14000" tabRatio="551"/>
  </bookViews>
  <sheets>
    <sheet name="Calculations Local values" sheetId="13" r:id="rId1"/>
    <sheet name="Methodology SSC group Values" sheetId="1" r:id="rId2"/>
    <sheet name="Areas per forest type" sheetId="14" r:id="rId3"/>
  </sheets>
  <definedNames>
    <definedName name="_ftnref1" localSheetId="1">'Methodology SSC group Values'!$I$12</definedName>
    <definedName name="_ftnref2" localSheetId="1">'Methodology SSC group Values'!$I$13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18" i="14" l="1"/>
  <c r="U8" i="14"/>
  <c r="U13" i="14"/>
  <c r="U20" i="14"/>
  <c r="V18" i="14"/>
  <c r="V13" i="14"/>
  <c r="V8" i="14"/>
  <c r="C31" i="13"/>
  <c r="F11" i="1"/>
  <c r="C14" i="13"/>
  <c r="C12" i="13"/>
  <c r="C13" i="13"/>
  <c r="C4" i="13"/>
  <c r="F7" i="1"/>
  <c r="C5" i="13"/>
  <c r="F6" i="1"/>
  <c r="C6" i="13"/>
  <c r="C7" i="13"/>
  <c r="F5" i="1"/>
  <c r="F8" i="1"/>
  <c r="F9" i="1"/>
  <c r="I23" i="14"/>
  <c r="J23" i="14"/>
  <c r="K23" i="14"/>
  <c r="L23" i="14"/>
  <c r="M23" i="14"/>
  <c r="N23" i="14"/>
  <c r="O23" i="14"/>
  <c r="P23" i="14"/>
  <c r="Q23" i="14"/>
  <c r="R23" i="14"/>
  <c r="S23" i="14"/>
  <c r="T23" i="14"/>
  <c r="H23" i="14"/>
  <c r="G23" i="14"/>
  <c r="C15" i="13"/>
  <c r="F12" i="1"/>
  <c r="C26" i="13"/>
  <c r="T8" i="14"/>
  <c r="T13" i="14"/>
  <c r="T18" i="14"/>
  <c r="U25" i="14"/>
  <c r="S18" i="14"/>
  <c r="S13" i="14"/>
  <c r="S8" i="14"/>
  <c r="F18" i="14"/>
  <c r="F13" i="14"/>
  <c r="F8" i="14"/>
  <c r="I18" i="14"/>
  <c r="J18" i="14"/>
  <c r="K18" i="14"/>
  <c r="L18" i="14"/>
  <c r="M18" i="14"/>
  <c r="N18" i="14"/>
  <c r="O18" i="14"/>
  <c r="P18" i="14"/>
  <c r="Q18" i="14"/>
  <c r="R18" i="14"/>
  <c r="H18" i="14"/>
  <c r="I13" i="14"/>
  <c r="J13" i="14"/>
  <c r="K13" i="14"/>
  <c r="L13" i="14"/>
  <c r="M13" i="14"/>
  <c r="N13" i="14"/>
  <c r="O13" i="14"/>
  <c r="P13" i="14"/>
  <c r="Q13" i="14"/>
  <c r="R13" i="14"/>
  <c r="H13" i="14"/>
  <c r="I8" i="14"/>
  <c r="J8" i="14"/>
  <c r="K8" i="14"/>
  <c r="L8" i="14"/>
  <c r="M8" i="14"/>
  <c r="N8" i="14"/>
  <c r="O8" i="14"/>
  <c r="P8" i="14"/>
  <c r="Q8" i="14"/>
  <c r="R8" i="14"/>
  <c r="H8" i="14"/>
  <c r="G18" i="14"/>
  <c r="G13" i="14"/>
  <c r="G8" i="14"/>
  <c r="D23" i="14"/>
  <c r="C28" i="13"/>
  <c r="D28" i="13"/>
  <c r="E28" i="13"/>
  <c r="F28" i="13"/>
  <c r="C8" i="13"/>
</calcChain>
</file>

<file path=xl/comments1.xml><?xml version="1.0" encoding="utf-8"?>
<comments xmlns="http://schemas.openxmlformats.org/spreadsheetml/2006/main">
  <authors>
    <author>Usuario de Microsoft Office</author>
    <author>Claire Cuisset</author>
  </authors>
  <commentList>
    <comment ref="C14" authorId="0">
      <text>
        <r>
          <rPr>
            <b/>
            <sz val="10"/>
            <color indexed="81"/>
            <rFont val="Calibri"/>
          </rPr>
          <t xml:space="preserve">the fNRB result too low because the high value of protected areas. If we take the default value of 15% from the Forest Area, the fNRB value would be 89.25% which is similar to the value caluted by microsol for the PoA Utsil Naj (88.96%). The rest of the values are very similar to the microsol calculations. 
</t>
        </r>
      </text>
    </comment>
    <comment ref="C26" authorId="0">
      <text>
        <r>
          <rPr>
            <b/>
            <sz val="10"/>
            <color indexed="81"/>
            <rFont val="Calibri"/>
          </rPr>
          <t>A range of 0.9-18 is given.</t>
        </r>
      </text>
    </comment>
    <comment ref="F26" authorId="1">
      <text>
        <r>
          <rPr>
            <sz val="9"/>
            <color indexed="81"/>
            <rFont val="Tahoma"/>
            <family val="2"/>
          </rPr>
          <t>A range of 1,8-5,0 is given.</t>
        </r>
      </text>
    </comment>
    <comment ref="F27" authorId="1">
      <text>
        <r>
          <rPr>
            <sz val="9"/>
            <color indexed="81"/>
            <rFont val="Tahoma"/>
            <family val="2"/>
          </rPr>
          <t>A range of 0,4 - 1,4 is given.</t>
        </r>
      </text>
    </comment>
  </commentList>
</comments>
</file>

<file path=xl/comments2.xml><?xml version="1.0" encoding="utf-8"?>
<comments xmlns="http://schemas.openxmlformats.org/spreadsheetml/2006/main">
  <authors>
    <author>Usuario de Microsoft Office</author>
  </authors>
  <commentList>
    <comment ref="W8" authorId="0">
      <text>
        <r>
          <rPr>
            <b/>
            <sz val="10"/>
            <color indexed="81"/>
            <rFont val="Calibri"/>
          </rPr>
          <t>The broadleaf forest is clasified as Rain Forest ecological zone according the altitute, precipitation and temerature, based on the document `Natural Zones Guatemala, Selvin Alexander Sosa Guerra, 30 08 2015`</t>
        </r>
      </text>
    </comment>
    <comment ref="W13" authorId="0">
      <text>
        <r>
          <rPr>
            <b/>
            <sz val="10"/>
            <color indexed="81"/>
            <rFont val="Calibri"/>
          </rPr>
          <t>The coniferous forest is clasified as mois Forest  ecologicla zone according the altitute, precipitation and temerature, based on the document `Natural Zones Guatemala, Selvin Alexander Sosa Guerra, 30 08 2015`</t>
        </r>
      </text>
    </comment>
    <comment ref="B18" authorId="0">
      <text>
        <r>
          <rPr>
            <b/>
            <sz val="10"/>
            <color indexed="81"/>
            <rFont val="Calibri"/>
          </rPr>
          <t>Mix Forest includes 30% -70% of Latifolied and conifer species.</t>
        </r>
      </text>
    </comment>
    <comment ref="U20" authorId="0">
      <text>
        <r>
          <rPr>
            <b/>
            <sz val="10"/>
            <color indexed="81"/>
            <rFont val="Calibri"/>
          </rPr>
          <t xml:space="preserve">Ivan:
</t>
        </r>
        <r>
          <rPr>
            <sz val="10"/>
            <color indexed="81"/>
            <rFont val="Calibri"/>
          </rPr>
          <t xml:space="preserve">The FAO FRA 2015 report does not provide updated values of areas per forest type. The values provided on age 18 comes from the FAO 2004 National Forest Inventory, Guatemala 2002-2003, no recent forest inventories found for Guatemala). 
In order to calculate the areas for year 2015, it was used a similar approch applied to estimate the forest are for year 2015 where a forest lost of 1% (determined for year 2006-2010) is aplied for subsecuent year until 2015. The same procedure is applied for the forest areas from year 2002 to 2015 appliying 1% of area lost. By year 2015 the total are extrapolated is 3,550,549 ha, which is very close to the total forest area described in FAO FRA 2015 report 3,54,151 ha. The smal difference 0.41% confirm the consistency of the value applied. </t>
        </r>
      </text>
    </comment>
  </commentList>
</comments>
</file>

<file path=xl/sharedStrings.xml><?xml version="1.0" encoding="utf-8"?>
<sst xmlns="http://schemas.openxmlformats.org/spreadsheetml/2006/main" count="157" uniqueCount="119">
  <si>
    <t>NRB = R - DRB</t>
  </si>
  <si>
    <t>MAI = F * GR</t>
  </si>
  <si>
    <t>DRB = PA * GR</t>
  </si>
  <si>
    <t xml:space="preserve">NRB </t>
  </si>
  <si>
    <t>t/yr</t>
  </si>
  <si>
    <t>Non-renewable biomass</t>
  </si>
  <si>
    <t>Demonstrably renewable biomass</t>
  </si>
  <si>
    <t>DRB</t>
  </si>
  <si>
    <t>R</t>
  </si>
  <si>
    <t>Total annual biomass removals</t>
  </si>
  <si>
    <t>Used as a national-level proxy for By. Accounts for all removals (not only woodfuels), which is equivalent to the sum of MAI and the Annual change in living forest biomass.</t>
  </si>
  <si>
    <t>Parameter:</t>
  </si>
  <si>
    <t>Unit:</t>
  </si>
  <si>
    <t>Description:</t>
  </si>
  <si>
    <t>MAI</t>
  </si>
  <si>
    <t>Mean Annual Increment in biomass growth</t>
  </si>
  <si>
    <t>Country-specific MAI calculated from extent of forest and its growth rate.</t>
  </si>
  <si>
    <t>Calculated as equivalent to the total annual biomass growth in protected areas.</t>
  </si>
  <si>
    <t>Proportion of Total Annual Biomass Removals (R) that is not demonstrably renewable.</t>
  </si>
  <si>
    <t>GR</t>
  </si>
  <si>
    <t>t/ha-yr</t>
  </si>
  <si>
    <t>F</t>
  </si>
  <si>
    <t>ha</t>
  </si>
  <si>
    <t>PA</t>
  </si>
  <si>
    <t>Protected areas</t>
  </si>
  <si>
    <t>Growth rate of biomass (weighted average)</t>
  </si>
  <si>
    <t xml:space="preserve">Annual change in living forest biomass </t>
  </si>
  <si>
    <t>Value:</t>
  </si>
  <si>
    <t>n.s.</t>
  </si>
  <si>
    <t>Moist</t>
  </si>
  <si>
    <t>Dry</t>
  </si>
  <si>
    <t>Desert</t>
  </si>
  <si>
    <t>Mountain</t>
  </si>
  <si>
    <t>Rain forest</t>
  </si>
  <si>
    <t>Tropical</t>
  </si>
  <si>
    <t>Country/ Area</t>
  </si>
  <si>
    <t>Domain</t>
  </si>
  <si>
    <t>Ecological zone</t>
  </si>
  <si>
    <t>Moist deciduous forest</t>
  </si>
  <si>
    <t>Dry forest</t>
  </si>
  <si>
    <t>Mountain systems</t>
  </si>
  <si>
    <t xml:space="preserve">IPCC above-ground biomass growth rates for different ecological zones (tonnes d.m./ha/yr) </t>
  </si>
  <si>
    <t>Distribution of total forest area by ecological zone (%)</t>
  </si>
  <si>
    <t>Annual Change in Carbon Stock (tcarbon/yr)</t>
  </si>
  <si>
    <t>R = MAI + ∆F</t>
  </si>
  <si>
    <t>Carbon stock/Biomass Conversion rate</t>
  </si>
  <si>
    <t xml:space="preserve">South America (≤20 y) </t>
  </si>
  <si>
    <t xml:space="preserve">South America (&gt;20 y) </t>
  </si>
  <si>
    <t>South America (average)</t>
  </si>
  <si>
    <t xml:space="preserve">South America </t>
  </si>
  <si>
    <t xml:space="preserve">ΔF </t>
  </si>
  <si>
    <t>Parameter</t>
  </si>
  <si>
    <t>Unit</t>
  </si>
  <si>
    <t>Description</t>
  </si>
  <si>
    <t>Considerations</t>
  </si>
  <si>
    <t>NON-RENEWABLE BIOMASS ASSESSMENT METHODOLOGY</t>
  </si>
  <si>
    <t>fNRB = NRB/(NRB + DRB)</t>
  </si>
  <si>
    <t>Source</t>
  </si>
  <si>
    <t>Equation 2</t>
  </si>
  <si>
    <t>Equation 5</t>
  </si>
  <si>
    <t>Equation 3</t>
  </si>
  <si>
    <t>Equation 4</t>
  </si>
  <si>
    <t>Growth rate of biomass</t>
  </si>
  <si>
    <t>Description of the parameters and relevant data sources</t>
  </si>
  <si>
    <t>Equations</t>
  </si>
  <si>
    <t>Values</t>
  </si>
  <si>
    <r>
      <rPr>
        <vertAlign val="superscript"/>
        <sz val="11"/>
        <color theme="1"/>
        <rFont val="Avenir Book"/>
      </rPr>
      <t>2</t>
    </r>
    <r>
      <rPr>
        <sz val="11"/>
        <color theme="1"/>
        <rFont val="Avenir Book"/>
      </rPr>
      <t xml:space="preserve"> http://www.ipcc-nggip.iges.or.jp/public/2006gl/pdf/4_Volume4/V4_04_Ch4_Forest_Land.pdf</t>
    </r>
  </si>
  <si>
    <t>Growth rate of biomass (weighted average) - Bolivia (t/ha/yr)</t>
  </si>
  <si>
    <t xml:space="preserve">Rain forest </t>
  </si>
  <si>
    <t>Shurb</t>
  </si>
  <si>
    <t>Shurbland</t>
  </si>
  <si>
    <t xml:space="preserve">Forest Area 
To estimate the forest área for year 2015, it was taken as the baseline extent of forest reported in the study: Forest Cover Map of Guatemala 2010 and Dynamics of Forest Cover 2006-2010 where forest loss is estimated 1% annual, this was applied to the following years to reach estimate a forest area by 2015. FAO FRA  2015, Country Report, Section 1.3.2, page 12.
</t>
  </si>
  <si>
    <t>Extent of Forest (ha)</t>
  </si>
  <si>
    <t>Clase de Bosque</t>
  </si>
  <si>
    <t>Superficie (Ha.)</t>
  </si>
  <si>
    <t>% Superfice del país</t>
  </si>
  <si>
    <t>Primario/maduro</t>
  </si>
  <si>
    <t>Secundario Avanzado</t>
  </si>
  <si>
    <t>Secundario Joven</t>
  </si>
  <si>
    <t>Galería</t>
  </si>
  <si>
    <t>Plantaciones</t>
  </si>
  <si>
    <t>Total</t>
  </si>
  <si>
    <t>1.3.2 Estimación y proyección</t>
  </si>
  <si>
    <t>pag. 12</t>
  </si>
  <si>
    <t>2.2 Datos nacionales
2.2.1 Fuentes de datos</t>
  </si>
  <si>
    <t>Pag.18</t>
  </si>
  <si>
    <t>Forest Area FAO FRA 2015</t>
  </si>
  <si>
    <t xml:space="preserve">Forest Area extrapoled </t>
  </si>
  <si>
    <t>Difference</t>
  </si>
  <si>
    <t>Areas per Forest Type (ha)</t>
  </si>
  <si>
    <t>Area de bosque 
Para estimar el área con bosque para el año 2015 se tomó como línea base la extensión de bosque reportada en el estudio: Mapa de Cobertura Forestal de Guatemala 2010 y Dinámica de la Cobertura Forestal 2006-2010 donde se estima una pérdida de bosque del 1% anual, esta se aplicó a los siguientes años hasta llegar a estimar un área de bosque para el año 2015.</t>
  </si>
  <si>
    <t>Guatemala</t>
  </si>
  <si>
    <t xml:space="preserve">Protected areas </t>
  </si>
  <si>
    <t xml:space="preserve">Calculated by converting:                                                                                                                          Annual Change in Carbon Stock in Living Forest Biomass 2005-2010 (tcarbon/yr) 
to Annual Change in Living Forest Biomass 2005-2010 (t/yr) 
</t>
  </si>
  <si>
    <t xml:space="preserve">Country-specific growth rate calculated as a weighted average based on Forest Area by ecological Zone (%) and IPCC above-ground biomass growth rates for different ecological zones.                     
      </t>
  </si>
  <si>
    <r>
      <t xml:space="preserve">Calculatad, weighted average                                                    </t>
    </r>
    <r>
      <rPr>
        <vertAlign val="superscript"/>
        <sz val="11"/>
        <color theme="1"/>
        <rFont val="Avenir Book"/>
      </rPr>
      <t>1</t>
    </r>
    <r>
      <rPr>
        <sz val="11"/>
        <color theme="1"/>
        <rFont val="Avenir Book"/>
      </rPr>
      <t xml:space="preserve"> Table 14. Distribution of total forest area by ecological zone, Global Forest Resources Assessment 2000
</t>
    </r>
    <r>
      <rPr>
        <vertAlign val="superscript"/>
        <sz val="11"/>
        <color theme="1"/>
        <rFont val="Avenir Book"/>
      </rPr>
      <t>2</t>
    </r>
    <r>
      <rPr>
        <sz val="11"/>
        <color theme="1"/>
        <rFont val="Avenir Book"/>
      </rPr>
      <t xml:space="preserve"> IPCC above-ground biomass growth rates for different ecological zones (2006 IPCC Guidelines for National Greenhouse Gas Inventories, Chapter 4, Table 4.92)
</t>
    </r>
  </si>
  <si>
    <r>
      <rPr>
        <vertAlign val="superscript"/>
        <sz val="11"/>
        <color theme="1"/>
        <rFont val="Avenir Book"/>
      </rPr>
      <t>3</t>
    </r>
    <r>
      <rPr>
        <sz val="11"/>
        <color theme="1"/>
        <rFont val="Avenir Book"/>
      </rPr>
      <t xml:space="preserve"> http://www.fao.org/documents/card/en/c/a3123f84-0340-42e4-a048-8247481fd450/</t>
    </r>
  </si>
  <si>
    <r>
      <rPr>
        <vertAlign val="superscript"/>
        <sz val="11"/>
        <color theme="1"/>
        <rFont val="Avenir Book"/>
      </rPr>
      <t>4</t>
    </r>
    <r>
      <rPr>
        <sz val="11"/>
        <color theme="1"/>
        <rFont val="Avenir Book"/>
      </rPr>
      <t xml:space="preserve">  FAO FRA 2015, Country Report "EVALUACIÓN DE LOS RECURSOS FORESTALES
MUNDIALES 2015 INFORME NACIONAL, GUATEMALA", (EVALUATION OF GLOBAL FOREST RESOURCES 2015, NATIONAL REPORT GUATEMALA)</t>
    </r>
  </si>
  <si>
    <r>
      <rPr>
        <vertAlign val="superscript"/>
        <sz val="11"/>
        <color theme="1"/>
        <rFont val="Avenir Book"/>
      </rPr>
      <t>3</t>
    </r>
    <r>
      <rPr>
        <sz val="11"/>
        <color theme="1"/>
        <rFont val="Avenir Book"/>
      </rPr>
      <t xml:space="preserve"> FAO FRA 2015, Country Report "EVALUACIÓN DE LOS RECURSOS FORESTALES
MUNDIALES 2015 INFORME NACIONAL, GUATEMALA", (EVALUATION OF GLOBAL FOREST RESOURCES 2015, NATIONAL REPORT GUATEMALA)</t>
    </r>
  </si>
  <si>
    <r>
      <rPr>
        <vertAlign val="superscript"/>
        <sz val="11"/>
        <color theme="1"/>
        <rFont val="Avenir Book"/>
      </rPr>
      <t>4</t>
    </r>
    <r>
      <rPr>
        <sz val="11"/>
        <color theme="1"/>
        <rFont val="Avenir Book"/>
      </rPr>
      <t xml:space="preserve"> idem</t>
    </r>
  </si>
  <si>
    <r>
      <rPr>
        <vertAlign val="superscript"/>
        <sz val="11"/>
        <color theme="1"/>
        <rFont val="Avenir Book"/>
      </rPr>
      <t>5</t>
    </r>
    <r>
      <rPr>
        <sz val="11"/>
        <color theme="1"/>
        <rFont val="Avenir Book"/>
      </rPr>
      <t xml:space="preserve"> '- Annual Change in Carbon Stock in Living Forest Biomass 2005-2010: FAO Global Forest Resources Assessment 2010, Table 11, column 'Annual change (1 000 t/yr) 2005-2010'.                                                                                   </t>
    </r>
    <r>
      <rPr>
        <vertAlign val="superscript"/>
        <sz val="11"/>
        <color theme="1"/>
        <rFont val="Avenir Book"/>
      </rPr>
      <t>6</t>
    </r>
    <r>
      <rPr>
        <sz val="11"/>
        <color theme="1"/>
        <rFont val="Avenir Book"/>
      </rPr>
      <t xml:space="preserve"> EVALUACIÓN DE LOS RECURSOS
FORESTALES NACIONALES 2010
DIRECTRICES PARA LA ELABORACIÓN
DE INFORMES NACIONALES DESTINADOS
A FRA 2010, Appendix 5 TABLE 5.2 2
CARBON FRACTION OF ABOVEGROUND FOREST BIOMASS.</t>
    </r>
  </si>
  <si>
    <r>
      <rPr>
        <vertAlign val="superscript"/>
        <sz val="11"/>
        <color theme="1"/>
        <rFont val="Avenir Book"/>
      </rPr>
      <t>6</t>
    </r>
    <r>
      <rPr>
        <sz val="11"/>
        <color theme="1"/>
        <rFont val="Avenir Book"/>
      </rPr>
      <t xml:space="preserve"> http://www.fao.org/forestry/14297-087757bc0751982429c3c4ce3af05febf.pdf</t>
    </r>
  </si>
  <si>
    <r>
      <rPr>
        <vertAlign val="superscript"/>
        <sz val="10"/>
        <color rgb="FF000000"/>
        <rFont val="Avenir Book"/>
      </rPr>
      <t>5</t>
    </r>
    <r>
      <rPr>
        <sz val="11"/>
        <color rgb="FF000000"/>
        <rFont val="Avenir Book"/>
      </rPr>
      <t xml:space="preserve"> http://www.fao.org/docrep/013/i1757e/i1757e.pdf</t>
    </r>
  </si>
  <si>
    <t>Área de bosque dentro de las áreas protegidas, table 6. Area de Bosque protegido y Area (Forest Area within protected areas, table 6)                                                                                                             Forest area within the protected areas,</t>
  </si>
  <si>
    <t>RAIN FOREST</t>
  </si>
  <si>
    <t>MOIST</t>
  </si>
  <si>
    <t>TOTAL COUNTRY AREA</t>
  </si>
  <si>
    <t xml:space="preserve">Forest area                                                                                                                                    For the estimation of the forest area for year 2015, it was taken as baseline the forest extenst reported in the study: Map of forest cover of Guatemala 2010 and Dinamic of forest cover 2006-2010 where it is estimated an annual forest lost of 1%, this lost was applied for subsecuent year until year 2015 to estimate the forest area. </t>
  </si>
  <si>
    <t xml:space="preserve">1.3.2 Estimation and Projection </t>
  </si>
  <si>
    <t xml:space="preserve">FAO. 2004. National foerst inentory of guatemala 2002-2003 (IFN2002-2003) Work document eleboarted by: Ramirez y Rodas. Guatemala. </t>
  </si>
  <si>
    <t>FAO. 2004. Inventario Forestal Nacional de Guatemala 2002-2003 (IFN 2002-2003) Documento de trabajo elaborado por: Ramírez y Rodas. Guatemala.</t>
  </si>
  <si>
    <t>2.2 National Data
2.2.1 Source of data</t>
  </si>
  <si>
    <t xml:space="preserve">The FAO FRA 2015 Country report for guatemala does not specify the type of ecological area included in the Mix forest area. </t>
  </si>
  <si>
    <t>Coniferas (coniferous)</t>
  </si>
  <si>
    <t>Mixto (mix)</t>
  </si>
  <si>
    <t>Latifoliado (broadleaf)</t>
  </si>
  <si>
    <t xml:space="preserve">The latest FAO FRA 2015 Country report for Guatemala does, only classifies the forest are as Broadleaf, Coniferous and Mix. The same report explains that mix Forest includes 30% -70% of broadleaf and coniferous species. 1) The generic classification of forest areas, 2) the lack of information about geographic distribution of those areas and 3) lack of information about altitude, average mean precipitation and average temperature, makes this report not the best source to determine the distribution of total forest area by ecological zone. Although this report is not used to determine the Grow Rate, in the calculations spread sheet of the fNRB, tab ‘Areas per forest type’ it is explained how the distribution of ecological zones would look like if we take the values from FAO FRA 2015 Report. Under this assumption, the fNRB value would be slightly lower 59.02% than the value calculated using the Global Forest Resources Assessment 2000 report (62.74%). However, the detailed distribution of the for Global Forest Resources Assessment 2000 report provides a more realistic distribution of ecological zones, therefore, this is the data used to define the fNRB values. 
No other resources available were found with information regarding the distribution of the forest areas by ecological zone for Guatemala. 
</t>
  </si>
  <si>
    <t>1 http://www.fao.org/docrep/004/Y1997E/y1997e21.htm#bm73</t>
  </si>
  <si>
    <t>NON-RENEWABLE BIOMASS ASSESSMENT OF GUATEMALA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</si>
</sst>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 _€_-;\-* #,##0.00\ _€_-;_-* &quot;-&quot;??\ _€_-;_-@_-"/>
    <numFmt numFmtId="165" formatCode="0.0"/>
    <numFmt numFmtId="166" formatCode="_-* #,##0\ _€_-;\-* #,##0\ _€_-;_-* &quot;-&quot;??\ _€_-;_-@_-"/>
    <numFmt numFmtId="167" formatCode="_-* #,##0.0\ _€_-;\-* #,##0.0\ _€_-;_-* &quot;-&quot;??\ _€_-;_-@_-"/>
    <numFmt numFmtId="168" formatCode="#,##0.0_);[Red]\(#,##0.0\)"/>
  </numFmts>
  <fonts count="22" x14ac:knownFonts="1">
    <font>
      <sz val="11"/>
      <color theme="1"/>
      <name val="Calibri"/>
      <family val="2"/>
      <scheme val="minor"/>
    </font>
    <font>
      <sz val="11"/>
      <color theme="1"/>
      <name val="Calibri"/>
      <family val="2"/>
      <scheme val="minor"/>
    </font>
    <font>
      <sz val="9"/>
      <color indexed="81"/>
      <name val="Tahoma"/>
      <family val="2"/>
    </font>
    <font>
      <u/>
      <sz val="11"/>
      <color theme="10"/>
      <name val="Calibri"/>
      <family val="2"/>
      <scheme val="minor"/>
    </font>
    <font>
      <u/>
      <sz val="11"/>
      <color theme="11"/>
      <name val="Calibri"/>
      <family val="2"/>
      <scheme val="minor"/>
    </font>
    <font>
      <sz val="11"/>
      <color theme="1"/>
      <name val="Avenir Book"/>
    </font>
    <font>
      <vertAlign val="superscript"/>
      <sz val="11"/>
      <color theme="1"/>
      <name val="Avenir Book"/>
    </font>
    <font>
      <sz val="14"/>
      <color theme="6"/>
      <name val="Avenir Book"/>
    </font>
    <font>
      <sz val="14"/>
      <color theme="1"/>
      <name val="Avenir Book"/>
    </font>
    <font>
      <sz val="11"/>
      <name val="Avenir Book"/>
    </font>
    <font>
      <sz val="10"/>
      <color theme="1"/>
      <name val="Avenir Book"/>
    </font>
    <font>
      <sz val="12"/>
      <name val="Avenir Book"/>
    </font>
    <font>
      <sz val="11"/>
      <color theme="6"/>
      <name val="Avenir Book"/>
    </font>
    <font>
      <sz val="11"/>
      <color rgb="FF0070C0"/>
      <name val="Avenir Book"/>
    </font>
    <font>
      <sz val="11"/>
      <color rgb="FF000000"/>
      <name val="Avenir Book"/>
    </font>
    <font>
      <b/>
      <sz val="11"/>
      <color theme="1"/>
      <name val="Avenir Book"/>
    </font>
    <font>
      <sz val="11"/>
      <color rgb="FF00B050"/>
      <name val="Avenir Book"/>
    </font>
    <font>
      <sz val="10"/>
      <color indexed="81"/>
      <name val="Calibri"/>
    </font>
    <font>
      <b/>
      <sz val="10"/>
      <color indexed="81"/>
      <name val="Calibri"/>
    </font>
    <font>
      <sz val="12"/>
      <color theme="1"/>
      <name val="Times New Roman"/>
    </font>
    <font>
      <b/>
      <sz val="11"/>
      <color theme="1"/>
      <name val="Calibri"/>
      <scheme val="minor"/>
    </font>
    <font>
      <vertAlign val="superscript"/>
      <sz val="10"/>
      <color rgb="FF000000"/>
      <name val="Avenir Book"/>
    </font>
  </fonts>
  <fills count="8">
    <fill>
      <patternFill patternType="none"/>
    </fill>
    <fill>
      <patternFill patternType="gray125"/>
    </fill>
    <fill>
      <patternFill patternType="solid">
        <fgColor theme="4" tint="-0.249977111117893"/>
        <bgColor indexed="64"/>
      </patternFill>
    </fill>
    <fill>
      <patternFill patternType="solid">
        <fgColor theme="9"/>
        <bgColor indexed="64"/>
      </patternFill>
    </fill>
    <fill>
      <patternFill patternType="solid">
        <fgColor theme="3" tint="0.39997558519241921"/>
        <bgColor indexed="64"/>
      </patternFill>
    </fill>
    <fill>
      <patternFill patternType="solid">
        <fgColor theme="2" tint="0.59999389629810485"/>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thin">
        <color auto="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52">
    <xf numFmtId="0" fontId="0" fillId="0" borderId="0" xfId="0"/>
    <xf numFmtId="0" fontId="5" fillId="0" borderId="0" xfId="0" applyFont="1"/>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vertical="top"/>
    </xf>
    <xf numFmtId="0" fontId="5" fillId="0" borderId="4" xfId="0" applyFont="1" applyBorder="1" applyAlignment="1">
      <alignment horizontal="center" vertical="center"/>
    </xf>
    <xf numFmtId="0" fontId="5" fillId="0" borderId="1" xfId="0" applyFont="1" applyFill="1" applyBorder="1" applyAlignment="1">
      <alignment vertical="top"/>
    </xf>
    <xf numFmtId="0" fontId="5" fillId="0" borderId="13" xfId="0" applyFont="1" applyFill="1" applyBorder="1" applyAlignment="1">
      <alignment vertical="top"/>
    </xf>
    <xf numFmtId="0" fontId="5" fillId="0" borderId="13" xfId="0" applyFont="1" applyFill="1" applyBorder="1" applyAlignment="1">
      <alignment vertical="top" wrapText="1"/>
    </xf>
    <xf numFmtId="0" fontId="5" fillId="0" borderId="13" xfId="0" quotePrefix="1" applyFont="1" applyFill="1" applyBorder="1" applyAlignment="1">
      <alignment vertical="top" wrapText="1"/>
    </xf>
    <xf numFmtId="0" fontId="5" fillId="0" borderId="20" xfId="0" applyFont="1" applyFill="1" applyBorder="1" applyAlignment="1">
      <alignment vertical="top" wrapText="1"/>
    </xf>
    <xf numFmtId="0" fontId="5" fillId="0" borderId="0" xfId="0" applyFont="1" applyFill="1" applyBorder="1" applyAlignment="1">
      <alignment vertical="top"/>
    </xf>
    <xf numFmtId="0" fontId="7" fillId="0" borderId="0" xfId="0" applyFont="1" applyAlignment="1">
      <alignment horizontal="left" vertical="center"/>
    </xf>
    <xf numFmtId="0" fontId="8" fillId="0" borderId="0" xfId="0" applyFont="1"/>
    <xf numFmtId="0" fontId="9" fillId="0" borderId="3" xfId="0" applyFont="1" applyFill="1" applyBorder="1" applyAlignment="1">
      <alignment vertical="center"/>
    </xf>
    <xf numFmtId="0" fontId="5" fillId="5" borderId="8" xfId="0" applyFont="1" applyFill="1" applyBorder="1"/>
    <xf numFmtId="0" fontId="5" fillId="5" borderId="16" xfId="0" applyFont="1" applyFill="1" applyBorder="1"/>
    <xf numFmtId="0" fontId="5" fillId="5" borderId="17" xfId="0" applyFont="1" applyFill="1" applyBorder="1"/>
    <xf numFmtId="0" fontId="5" fillId="5" borderId="9" xfId="0" applyFont="1" applyFill="1" applyBorder="1"/>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1" xfId="0" applyFont="1" applyFill="1" applyBorder="1" applyAlignment="1">
      <alignment vertical="top"/>
    </xf>
    <xf numFmtId="0" fontId="5" fillId="0" borderId="4" xfId="0" applyFont="1" applyFill="1" applyBorder="1" applyAlignment="1">
      <alignment vertical="top"/>
    </xf>
    <xf numFmtId="0" fontId="5" fillId="3" borderId="0" xfId="0" applyFont="1" applyFill="1"/>
    <xf numFmtId="166" fontId="5" fillId="3" borderId="21" xfId="1" applyNumberFormat="1" applyFont="1" applyFill="1" applyBorder="1"/>
    <xf numFmtId="166" fontId="5" fillId="3" borderId="22" xfId="1" applyNumberFormat="1" applyFont="1" applyFill="1" applyBorder="1"/>
    <xf numFmtId="9" fontId="5" fillId="3" borderId="0" xfId="2" applyFont="1" applyFill="1" applyBorder="1" applyAlignment="1">
      <alignment horizontal="center" vertical="center" wrapText="1"/>
    </xf>
    <xf numFmtId="9" fontId="10" fillId="3" borderId="0" xfId="2" applyFont="1" applyFill="1" applyAlignment="1">
      <alignment horizontal="center" vertical="center" wrapText="1"/>
    </xf>
    <xf numFmtId="0" fontId="9" fillId="3" borderId="1" xfId="0" applyFont="1" applyFill="1" applyBorder="1" applyAlignment="1">
      <alignment horizontal="left" vertical="top"/>
    </xf>
    <xf numFmtId="0" fontId="9" fillId="3" borderId="26" xfId="0" applyFont="1" applyFill="1" applyBorder="1" applyAlignment="1">
      <alignment horizontal="left" vertical="top"/>
    </xf>
    <xf numFmtId="0" fontId="9" fillId="3" borderId="13" xfId="0" applyFont="1" applyFill="1" applyBorder="1" applyAlignment="1">
      <alignment horizontal="left" vertical="top"/>
    </xf>
    <xf numFmtId="0" fontId="5" fillId="3" borderId="0" xfId="0" applyFont="1" applyFill="1" applyBorder="1"/>
    <xf numFmtId="0" fontId="5" fillId="3" borderId="4" xfId="0" applyFont="1" applyFill="1" applyBorder="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0" xfId="0" applyFont="1" applyFill="1" applyBorder="1" applyAlignment="1">
      <alignment vertical="center" wrapText="1"/>
    </xf>
    <xf numFmtId="0" fontId="5" fillId="3" borderId="9" xfId="0" applyFont="1" applyFill="1" applyBorder="1"/>
    <xf numFmtId="0" fontId="7" fillId="3" borderId="0" xfId="0" applyFont="1" applyFill="1" applyAlignment="1">
      <alignment horizontal="left" vertical="center"/>
    </xf>
    <xf numFmtId="0" fontId="5" fillId="4" borderId="7" xfId="0" applyFont="1" applyFill="1" applyBorder="1" applyAlignment="1">
      <alignment horizontal="left"/>
    </xf>
    <xf numFmtId="0" fontId="5" fillId="4" borderId="7" xfId="0" applyFont="1" applyFill="1" applyBorder="1" applyAlignment="1">
      <alignment horizontal="center"/>
    </xf>
    <xf numFmtId="0" fontId="5" fillId="3" borderId="23" xfId="0" applyFont="1" applyFill="1" applyBorder="1"/>
    <xf numFmtId="0" fontId="5" fillId="3" borderId="24" xfId="0" applyFont="1" applyFill="1" applyBorder="1"/>
    <xf numFmtId="0" fontId="9" fillId="2" borderId="25" xfId="0" applyFont="1" applyFill="1" applyBorder="1" applyAlignment="1">
      <alignment vertical="center"/>
    </xf>
    <xf numFmtId="10" fontId="11" fillId="2" borderId="20" xfId="2" applyNumberFormat="1" applyFont="1" applyFill="1" applyBorder="1" applyAlignment="1">
      <alignment horizontal="center" vertical="center"/>
    </xf>
    <xf numFmtId="0" fontId="9" fillId="3" borderId="0" xfId="0" applyFont="1" applyFill="1" applyBorder="1" applyAlignment="1">
      <alignment vertical="center"/>
    </xf>
    <xf numFmtId="10" fontId="11" fillId="3" borderId="0" xfId="2" applyNumberFormat="1" applyFont="1" applyFill="1" applyBorder="1" applyAlignment="1">
      <alignment horizontal="center" vertical="center"/>
    </xf>
    <xf numFmtId="0" fontId="5" fillId="4" borderId="2" xfId="0" applyFont="1" applyFill="1" applyBorder="1" applyAlignment="1">
      <alignment horizontal="left"/>
    </xf>
    <xf numFmtId="0" fontId="9" fillId="3" borderId="11" xfId="0" applyFont="1" applyFill="1" applyBorder="1" applyAlignment="1">
      <alignment horizontal="left"/>
    </xf>
    <xf numFmtId="0" fontId="9" fillId="3" borderId="27" xfId="0" applyFont="1" applyFill="1" applyBorder="1" applyAlignment="1">
      <alignment horizontal="left" vertical="top"/>
    </xf>
    <xf numFmtId="0" fontId="9" fillId="3" borderId="11" xfId="0" applyFont="1" applyFill="1" applyBorder="1" applyAlignment="1">
      <alignment horizontal="left" vertical="top"/>
    </xf>
    <xf numFmtId="0" fontId="9" fillId="3" borderId="4" xfId="0" applyFont="1" applyFill="1" applyBorder="1" applyAlignment="1">
      <alignment horizontal="left" vertical="top"/>
    </xf>
    <xf numFmtId="0" fontId="5" fillId="3" borderId="0" xfId="0" applyFont="1" applyFill="1" applyBorder="1" applyAlignment="1">
      <alignment horizontal="center" vertical="center" wrapText="1"/>
    </xf>
    <xf numFmtId="0" fontId="12" fillId="3" borderId="0" xfId="0" applyFont="1" applyFill="1" applyAlignment="1"/>
    <xf numFmtId="0" fontId="5" fillId="5" borderId="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3" borderId="0" xfId="0" applyFont="1" applyFill="1"/>
    <xf numFmtId="0" fontId="5" fillId="5" borderId="2" xfId="0" applyFont="1" applyFill="1" applyBorder="1"/>
    <xf numFmtId="0" fontId="5" fillId="5" borderId="11" xfId="0" applyFont="1" applyFill="1" applyBorder="1" applyAlignment="1">
      <alignment vertical="center" wrapText="1"/>
    </xf>
    <xf numFmtId="0" fontId="5" fillId="5" borderId="1" xfId="0" applyFont="1" applyFill="1" applyBorder="1" applyAlignment="1">
      <alignment horizontal="center" vertical="center"/>
    </xf>
    <xf numFmtId="0" fontId="5" fillId="3" borderId="4" xfId="0" applyFont="1" applyFill="1" applyBorder="1"/>
    <xf numFmtId="0" fontId="5" fillId="3" borderId="13" xfId="0" applyFont="1" applyFill="1" applyBorder="1" applyAlignment="1">
      <alignment horizontal="center"/>
    </xf>
    <xf numFmtId="165" fontId="5" fillId="3" borderId="13" xfId="0" applyNumberFormat="1" applyFont="1" applyFill="1" applyBorder="1" applyAlignment="1">
      <alignment horizontal="center"/>
    </xf>
    <xf numFmtId="165" fontId="5" fillId="3" borderId="5" xfId="0" applyNumberFormat="1" applyFont="1" applyFill="1" applyBorder="1" applyAlignment="1">
      <alignment horizontal="center"/>
    </xf>
    <xf numFmtId="165" fontId="5" fillId="3" borderId="0" xfId="0" applyNumberFormat="1" applyFont="1" applyFill="1" applyBorder="1" applyAlignment="1">
      <alignment horizontal="center" vertical="center"/>
    </xf>
    <xf numFmtId="0" fontId="5" fillId="4" borderId="10" xfId="0" applyFont="1" applyFill="1" applyBorder="1" applyAlignment="1">
      <alignment horizontal="left"/>
    </xf>
    <xf numFmtId="0" fontId="5" fillId="6" borderId="13" xfId="0" applyFont="1" applyFill="1" applyBorder="1" applyAlignment="1">
      <alignment vertical="top" wrapText="1"/>
    </xf>
    <xf numFmtId="165" fontId="5" fillId="6" borderId="1" xfId="0" applyNumberFormat="1" applyFont="1" applyFill="1" applyBorder="1" applyAlignment="1">
      <alignment horizontal="center" vertical="center"/>
    </xf>
    <xf numFmtId="0" fontId="5" fillId="6" borderId="12" xfId="0" applyFont="1" applyFill="1" applyBorder="1" applyAlignment="1">
      <alignment horizontal="center" vertical="center"/>
    </xf>
    <xf numFmtId="168" fontId="9" fillId="6" borderId="8" xfId="1" applyNumberFormat="1" applyFont="1" applyFill="1" applyBorder="1" applyAlignment="1">
      <alignment horizontal="right" vertical="top"/>
    </xf>
    <xf numFmtId="0" fontId="5" fillId="6" borderId="8" xfId="0" applyFont="1" applyFill="1" applyBorder="1"/>
    <xf numFmtId="0" fontId="3" fillId="0" borderId="0" xfId="5" applyAlignment="1">
      <alignment vertical="top"/>
    </xf>
    <xf numFmtId="4" fontId="5" fillId="3" borderId="0" xfId="0" applyNumberFormat="1" applyFont="1" applyFill="1"/>
    <xf numFmtId="0" fontId="5" fillId="3" borderId="0" xfId="0" applyFont="1" applyFill="1" applyAlignment="1">
      <alignment wrapText="1"/>
    </xf>
    <xf numFmtId="43" fontId="5" fillId="3" borderId="0" xfId="0" applyNumberFormat="1" applyFont="1" applyFill="1"/>
    <xf numFmtId="2" fontId="5" fillId="3" borderId="9" xfId="0" applyNumberFormat="1" applyFont="1" applyFill="1" applyBorder="1" applyAlignment="1">
      <alignment horizontal="center" vertical="center"/>
    </xf>
    <xf numFmtId="168" fontId="9" fillId="6" borderId="13" xfId="1" applyNumberFormat="1" applyFont="1" applyFill="1" applyBorder="1" applyAlignment="1">
      <alignment horizontal="center" vertical="top"/>
    </xf>
    <xf numFmtId="0" fontId="14" fillId="0" borderId="0" xfId="0" applyFont="1"/>
    <xf numFmtId="0" fontId="5" fillId="0" borderId="19" xfId="0" applyFont="1" applyFill="1" applyBorder="1" applyAlignment="1">
      <alignment vertical="top" wrapText="1"/>
    </xf>
    <xf numFmtId="10" fontId="15" fillId="6" borderId="13" xfId="2" applyNumberFormat="1" applyFont="1" applyFill="1" applyBorder="1" applyAlignment="1">
      <alignment horizontal="center" vertical="center" wrapText="1"/>
    </xf>
    <xf numFmtId="0" fontId="5" fillId="5" borderId="29" xfId="0" applyFont="1" applyFill="1" applyBorder="1"/>
    <xf numFmtId="0" fontId="5" fillId="7" borderId="11" xfId="0" applyFont="1" applyFill="1" applyBorder="1" applyAlignment="1">
      <alignment vertical="top"/>
    </xf>
    <xf numFmtId="3" fontId="5" fillId="7" borderId="31" xfId="0" applyNumberFormat="1" applyFont="1" applyFill="1" applyBorder="1" applyAlignment="1">
      <alignment vertical="top"/>
    </xf>
    <xf numFmtId="0" fontId="5" fillId="7" borderId="1" xfId="0" applyFont="1" applyFill="1" applyBorder="1" applyAlignment="1">
      <alignment vertical="top"/>
    </xf>
    <xf numFmtId="0" fontId="5" fillId="7" borderId="19" xfId="0" applyFont="1" applyFill="1" applyBorder="1" applyAlignment="1">
      <alignment vertical="top" wrapText="1"/>
    </xf>
    <xf numFmtId="167" fontId="16" fillId="6" borderId="1" xfId="1" applyNumberFormat="1" applyFont="1" applyFill="1" applyBorder="1" applyAlignment="1">
      <alignment horizontal="center" vertical="top"/>
    </xf>
    <xf numFmtId="0" fontId="5" fillId="7" borderId="12" xfId="0" applyFont="1" applyFill="1" applyBorder="1" applyAlignment="1">
      <alignment vertical="top" wrapText="1"/>
    </xf>
    <xf numFmtId="3" fontId="5" fillId="0" borderId="0" xfId="0" applyNumberFormat="1" applyFont="1" applyFill="1" applyAlignment="1">
      <alignment vertical="top"/>
    </xf>
    <xf numFmtId="3" fontId="0" fillId="0" borderId="0" xfId="0" applyNumberFormat="1"/>
    <xf numFmtId="0" fontId="19" fillId="0" borderId="0" xfId="0" applyFont="1" applyBorder="1" applyAlignment="1">
      <alignment vertical="center" wrapText="1"/>
    </xf>
    <xf numFmtId="0" fontId="19" fillId="0" borderId="1" xfId="0" applyFont="1" applyBorder="1" applyAlignment="1">
      <alignment vertical="center" wrapText="1"/>
    </xf>
    <xf numFmtId="0" fontId="19" fillId="0" borderId="16"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3"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5" xfId="0" applyFont="1" applyBorder="1" applyAlignment="1">
      <alignment vertical="center" wrapText="1"/>
    </xf>
    <xf numFmtId="0" fontId="19" fillId="0" borderId="8" xfId="0" applyFont="1" applyBorder="1" applyAlignment="1">
      <alignment vertical="center" wrapText="1"/>
    </xf>
    <xf numFmtId="4" fontId="19" fillId="0" borderId="10" xfId="0" applyNumberFormat="1" applyFont="1" applyBorder="1" applyAlignment="1">
      <alignment vertical="center" wrapText="1"/>
    </xf>
    <xf numFmtId="4" fontId="19" fillId="0" borderId="1" xfId="0" applyNumberFormat="1" applyFont="1" applyBorder="1" applyAlignment="1">
      <alignment vertical="center" wrapText="1"/>
    </xf>
    <xf numFmtId="4" fontId="19" fillId="0" borderId="13" xfId="0" applyNumberFormat="1" applyFont="1" applyBorder="1" applyAlignment="1">
      <alignment vertical="center" wrapText="1"/>
    </xf>
    <xf numFmtId="4" fontId="19" fillId="0" borderId="16" xfId="0" applyNumberFormat="1" applyFont="1" applyBorder="1" applyAlignment="1">
      <alignment vertical="center" wrapText="1"/>
    </xf>
    <xf numFmtId="0" fontId="0" fillId="0" borderId="0" xfId="0" applyAlignment="1">
      <alignment wrapText="1"/>
    </xf>
    <xf numFmtId="4" fontId="0" fillId="0" borderId="0" xfId="0" applyNumberFormat="1"/>
    <xf numFmtId="4" fontId="19" fillId="0" borderId="0" xfId="0" applyNumberFormat="1" applyFont="1" applyBorder="1" applyAlignment="1">
      <alignment vertical="center" wrapText="1"/>
    </xf>
    <xf numFmtId="4" fontId="0" fillId="0" borderId="33" xfId="0" applyNumberFormat="1" applyBorder="1"/>
    <xf numFmtId="3" fontId="20" fillId="6" borderId="7" xfId="0" applyNumberFormat="1" applyFont="1" applyFill="1" applyBorder="1"/>
    <xf numFmtId="10" fontId="0" fillId="0" borderId="0" xfId="2" applyNumberFormat="1" applyFont="1"/>
    <xf numFmtId="0" fontId="0" fillId="0" borderId="0" xfId="0" applyAlignment="1">
      <alignment horizontal="left" vertical="top"/>
    </xf>
    <xf numFmtId="1" fontId="0" fillId="0" borderId="0" xfId="0" applyNumberFormat="1"/>
    <xf numFmtId="2" fontId="0" fillId="0" borderId="0" xfId="0" applyNumberFormat="1"/>
    <xf numFmtId="4" fontId="5" fillId="0" borderId="32" xfId="0" applyNumberFormat="1" applyFont="1" applyFill="1" applyBorder="1" applyAlignment="1">
      <alignment vertical="top"/>
    </xf>
    <xf numFmtId="0" fontId="14" fillId="0" borderId="12" xfId="0" applyFont="1" applyFill="1" applyBorder="1" applyAlignment="1">
      <alignment vertical="top" wrapText="1"/>
    </xf>
    <xf numFmtId="4" fontId="5" fillId="0" borderId="0" xfId="0" applyNumberFormat="1" applyFont="1" applyFill="1" applyBorder="1" applyAlignment="1">
      <alignment vertical="top"/>
    </xf>
    <xf numFmtId="0" fontId="5" fillId="0" borderId="0" xfId="0" applyFont="1" applyFill="1" applyBorder="1" applyAlignment="1">
      <alignment vertical="top" wrapText="1"/>
    </xf>
    <xf numFmtId="0" fontId="5" fillId="0" borderId="0" xfId="0" quotePrefix="1" applyFont="1" applyFill="1" applyBorder="1" applyAlignment="1">
      <alignment vertical="top" wrapText="1"/>
    </xf>
    <xf numFmtId="164" fontId="16" fillId="6" borderId="26" xfId="0" applyNumberFormat="1" applyFont="1" applyFill="1" applyBorder="1" applyAlignment="1">
      <alignment horizontal="center" vertical="top"/>
    </xf>
    <xf numFmtId="2" fontId="5" fillId="0" borderId="31" xfId="0" applyNumberFormat="1" applyFont="1" applyFill="1" applyBorder="1" applyAlignment="1">
      <alignment vertical="top"/>
    </xf>
    <xf numFmtId="0" fontId="5" fillId="0" borderId="1" xfId="0" applyFont="1" applyFill="1" applyBorder="1" applyAlignment="1">
      <alignment vertical="top" wrapText="1"/>
    </xf>
    <xf numFmtId="0" fontId="5" fillId="0" borderId="19" xfId="0" quotePrefix="1" applyFont="1" applyFill="1" applyBorder="1" applyAlignment="1">
      <alignment vertical="top" wrapText="1"/>
    </xf>
    <xf numFmtId="0" fontId="5" fillId="0" borderId="12" xfId="0" applyFont="1" applyFill="1" applyBorder="1" applyAlignment="1">
      <alignment vertical="top" wrapText="1"/>
    </xf>
    <xf numFmtId="0" fontId="5" fillId="0" borderId="14" xfId="0" applyFont="1" applyFill="1" applyBorder="1" applyAlignment="1">
      <alignment vertical="top"/>
    </xf>
    <xf numFmtId="3" fontId="5" fillId="0" borderId="30" xfId="0" applyNumberFormat="1" applyFont="1" applyFill="1" applyBorder="1" applyAlignment="1">
      <alignment vertical="top"/>
    </xf>
    <xf numFmtId="0" fontId="5" fillId="0" borderId="6" xfId="0" applyFont="1" applyFill="1" applyBorder="1" applyAlignment="1">
      <alignment vertical="top"/>
    </xf>
    <xf numFmtId="0" fontId="5" fillId="0" borderId="6" xfId="0" applyFont="1" applyFill="1" applyBorder="1" applyAlignment="1">
      <alignment vertical="top" wrapText="1"/>
    </xf>
    <xf numFmtId="0" fontId="5" fillId="0" borderId="18" xfId="0" applyFont="1" applyFill="1" applyBorder="1" applyAlignment="1">
      <alignment vertical="top"/>
    </xf>
    <xf numFmtId="0" fontId="5" fillId="0" borderId="15" xfId="0" applyFont="1" applyFill="1" applyBorder="1" applyAlignment="1">
      <alignment vertical="top" wrapText="1"/>
    </xf>
    <xf numFmtId="3" fontId="5" fillId="0" borderId="31" xfId="0" applyNumberFormat="1" applyFont="1" applyFill="1" applyBorder="1" applyAlignment="1">
      <alignment vertical="top"/>
    </xf>
    <xf numFmtId="9" fontId="0" fillId="0" borderId="0" xfId="2" applyFont="1"/>
    <xf numFmtId="0" fontId="5" fillId="5"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5" fillId="6" borderId="1" xfId="0" applyFont="1" applyFill="1" applyBorder="1" applyAlignment="1">
      <alignment horizontal="center" vertical="center"/>
    </xf>
    <xf numFmtId="0" fontId="5" fillId="4" borderId="10" xfId="0" applyFont="1" applyFill="1" applyBorder="1" applyAlignment="1">
      <alignment horizontal="left"/>
    </xf>
    <xf numFmtId="0" fontId="5" fillId="4" borderId="3" xfId="0" applyFont="1" applyFill="1" applyBorder="1" applyAlignment="1">
      <alignment horizontal="left"/>
    </xf>
    <xf numFmtId="0" fontId="9" fillId="3" borderId="1" xfId="0" applyFont="1" applyFill="1" applyBorder="1" applyAlignment="1">
      <alignment horizontal="left"/>
    </xf>
    <xf numFmtId="0" fontId="9" fillId="3" borderId="12" xfId="0" applyFont="1" applyFill="1" applyBorder="1" applyAlignment="1">
      <alignment horizontal="left"/>
    </xf>
    <xf numFmtId="0" fontId="9" fillId="3" borderId="13" xfId="0" applyFont="1" applyFill="1" applyBorder="1" applyAlignment="1">
      <alignment horizontal="left"/>
    </xf>
    <xf numFmtId="0" fontId="9" fillId="3" borderId="5" xfId="0" applyFont="1" applyFill="1" applyBorder="1" applyAlignment="1">
      <alignment horizontal="left"/>
    </xf>
    <xf numFmtId="0" fontId="5" fillId="6" borderId="26" xfId="0" applyFont="1" applyFill="1" applyBorder="1" applyAlignment="1">
      <alignment horizontal="center" vertical="center"/>
    </xf>
    <xf numFmtId="0" fontId="5" fillId="6" borderId="6" xfId="0" applyFont="1" applyFill="1" applyBorder="1" applyAlignment="1">
      <alignment horizontal="center" vertical="center"/>
    </xf>
    <xf numFmtId="0" fontId="13" fillId="0" borderId="28" xfId="0" applyFont="1" applyBorder="1" applyAlignment="1">
      <alignment horizontal="center" vertical="top" wrapText="1"/>
    </xf>
    <xf numFmtId="0" fontId="13" fillId="0" borderId="0" xfId="0" applyFont="1" applyAlignment="1">
      <alignment horizontal="center" vertical="top" wrapText="1"/>
    </xf>
    <xf numFmtId="0" fontId="0" fillId="0" borderId="0" xfId="0" applyAlignment="1">
      <alignment horizontal="left" vertical="top" wrapText="1"/>
    </xf>
    <xf numFmtId="0" fontId="19" fillId="0" borderId="8" xfId="0" applyFont="1" applyBorder="1" applyAlignment="1">
      <alignment vertical="center" wrapText="1"/>
    </xf>
    <xf numFmtId="0" fontId="19" fillId="0" borderId="16" xfId="0" applyFont="1" applyBorder="1" applyAlignment="1">
      <alignment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 xfId="0" applyFont="1" applyBorder="1" applyAlignment="1">
      <alignment horizontal="center" vertical="center" wrapText="1"/>
    </xf>
  </cellXfs>
  <cellStyles count="11">
    <cellStyle name="Hipervínculo" xfId="3" builtinId="8" hidden="1"/>
    <cellStyle name="Hipervínculo" xfId="5" builtinId="8"/>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Microsol">
      <a:dk1>
        <a:sysClr val="windowText" lastClr="000000"/>
      </a:dk1>
      <a:lt1>
        <a:sysClr val="window" lastClr="FFFFFF"/>
      </a:lt1>
      <a:dk2>
        <a:srgbClr val="9DC3CC"/>
      </a:dk2>
      <a:lt2>
        <a:srgbClr val="6595A0"/>
      </a:lt2>
      <a:accent1>
        <a:srgbClr val="F3DB69"/>
      </a:accent1>
      <a:accent2>
        <a:srgbClr val="D8BA39"/>
      </a:accent2>
      <a:accent3>
        <a:srgbClr val="993A3F"/>
      </a:accent3>
      <a:accent4>
        <a:srgbClr val="4D4D4D"/>
      </a:accent4>
      <a:accent5>
        <a:srgbClr val="FFFFFF"/>
      </a:accent5>
      <a:accent6>
        <a:srgbClr val="FFFFFF"/>
      </a:accent6>
      <a:hlink>
        <a:srgbClr val="6595A0"/>
      </a:hlink>
      <a:folHlink>
        <a:srgbClr val="993A3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7"/>
  <sheetViews>
    <sheetView showGridLines="0" tabSelected="1" workbookViewId="0">
      <pane ySplit="1" topLeftCell="A2" activePane="bottomLeft" state="frozen"/>
      <selection pane="bottomLeft" activeCell="E3" sqref="E3"/>
    </sheetView>
  </sheetViews>
  <sheetFormatPr baseColWidth="10" defaultColWidth="10.83203125" defaultRowHeight="16" x14ac:dyDescent="0.25"/>
  <cols>
    <col min="1" max="1" width="4.6640625" style="23" customWidth="1"/>
    <col min="2" max="2" width="24.83203125" style="23" customWidth="1"/>
    <col min="3" max="8" width="19" style="23" customWidth="1"/>
    <col min="9" max="9" width="6.5" style="23" customWidth="1"/>
    <col min="10" max="10" width="23.33203125" style="23" customWidth="1"/>
    <col min="11" max="11" width="13.5" style="23" customWidth="1"/>
    <col min="12" max="16384" width="10.83203125" style="23"/>
  </cols>
  <sheetData>
    <row r="1" spans="2:19" ht="20" x14ac:dyDescent="0.25">
      <c r="B1" s="37" t="s">
        <v>118</v>
      </c>
      <c r="C1" s="37"/>
      <c r="D1" s="37"/>
    </row>
    <row r="2" spans="2:19" ht="15" customHeight="1" thickBot="1" x14ac:dyDescent="0.3"/>
    <row r="3" spans="2:19" ht="17" thickBot="1" x14ac:dyDescent="0.3">
      <c r="B3" s="38" t="s">
        <v>64</v>
      </c>
      <c r="C3" s="39" t="s">
        <v>65</v>
      </c>
    </row>
    <row r="4" spans="2:19" x14ac:dyDescent="0.25">
      <c r="B4" s="40" t="s">
        <v>1</v>
      </c>
      <c r="C4" s="24">
        <f>C12*C13</f>
        <v>21559519.589999996</v>
      </c>
    </row>
    <row r="5" spans="2:19" x14ac:dyDescent="0.25">
      <c r="B5" s="41" t="s">
        <v>44</v>
      </c>
      <c r="C5" s="25">
        <f>C4-C15</f>
        <v>30070157.887872338</v>
      </c>
    </row>
    <row r="6" spans="2:19" x14ac:dyDescent="0.25">
      <c r="B6" s="41" t="s">
        <v>2</v>
      </c>
      <c r="C6" s="25">
        <f>C14*C13</f>
        <v>11205599.999999998</v>
      </c>
      <c r="Q6" s="26"/>
      <c r="R6" s="27"/>
      <c r="S6" s="27"/>
    </row>
    <row r="7" spans="2:19" x14ac:dyDescent="0.25">
      <c r="B7" s="41" t="s">
        <v>0</v>
      </c>
      <c r="C7" s="25">
        <f>C5-C6</f>
        <v>18864557.887872338</v>
      </c>
    </row>
    <row r="8" spans="2:19" ht="18" thickBot="1" x14ac:dyDescent="0.3">
      <c r="B8" s="42" t="s">
        <v>56</v>
      </c>
      <c r="C8" s="43">
        <f>C7/(C7+C6)</f>
        <v>0.62735147444904649</v>
      </c>
    </row>
    <row r="9" spans="2:19" ht="17" x14ac:dyDescent="0.25">
      <c r="B9" s="44"/>
      <c r="C9" s="45"/>
    </row>
    <row r="10" spans="2:19" ht="18" thickBot="1" x14ac:dyDescent="0.3">
      <c r="B10" s="44"/>
      <c r="C10" s="45"/>
      <c r="J10" s="72"/>
    </row>
    <row r="11" spans="2:19" x14ac:dyDescent="0.25">
      <c r="B11" s="46" t="s">
        <v>11</v>
      </c>
      <c r="C11" s="64" t="s">
        <v>27</v>
      </c>
      <c r="D11" s="64" t="s">
        <v>12</v>
      </c>
      <c r="E11" s="136" t="s">
        <v>13</v>
      </c>
      <c r="F11" s="136"/>
      <c r="G11" s="137"/>
    </row>
    <row r="12" spans="2:19" x14ac:dyDescent="0.25">
      <c r="B12" s="47" t="s">
        <v>21</v>
      </c>
      <c r="C12" s="84">
        <f>'Methodology SSC group Values'!F10</f>
        <v>3540151</v>
      </c>
      <c r="D12" s="28" t="s">
        <v>22</v>
      </c>
      <c r="E12" s="138" t="s">
        <v>72</v>
      </c>
      <c r="F12" s="138"/>
      <c r="G12" s="139"/>
      <c r="J12" s="71"/>
      <c r="L12"/>
    </row>
    <row r="13" spans="2:19" ht="14" customHeight="1" x14ac:dyDescent="0.25">
      <c r="B13" s="48" t="s">
        <v>19</v>
      </c>
      <c r="C13" s="116">
        <f>C31</f>
        <v>6.089999999999999</v>
      </c>
      <c r="D13" s="29" t="s">
        <v>20</v>
      </c>
      <c r="E13" s="138" t="s">
        <v>25</v>
      </c>
      <c r="F13" s="138"/>
      <c r="G13" s="139"/>
    </row>
    <row r="14" spans="2:19" x14ac:dyDescent="0.25">
      <c r="B14" s="49" t="s">
        <v>23</v>
      </c>
      <c r="C14" s="84">
        <f>'Methodology SSC group Values'!F11</f>
        <v>1840000</v>
      </c>
      <c r="D14" s="28" t="s">
        <v>22</v>
      </c>
      <c r="E14" s="138" t="s">
        <v>24</v>
      </c>
      <c r="F14" s="138"/>
      <c r="G14" s="139"/>
      <c r="J14" s="73"/>
    </row>
    <row r="15" spans="2:19" ht="17" thickBot="1" x14ac:dyDescent="0.3">
      <c r="B15" s="50" t="s">
        <v>50</v>
      </c>
      <c r="C15" s="75">
        <f>B34/B37*1000</f>
        <v>-8510638.2978723422</v>
      </c>
      <c r="D15" s="30" t="s">
        <v>4</v>
      </c>
      <c r="E15" s="140" t="s">
        <v>26</v>
      </c>
      <c r="F15" s="140"/>
      <c r="G15" s="141"/>
    </row>
    <row r="17" spans="2:12" x14ac:dyDescent="0.25">
      <c r="D17" s="31"/>
      <c r="E17" s="31"/>
      <c r="F17" s="51"/>
      <c r="G17" s="51"/>
      <c r="H17" s="51"/>
      <c r="I17" s="51"/>
      <c r="J17" s="51"/>
      <c r="K17" s="51"/>
      <c r="L17" s="51"/>
    </row>
    <row r="18" spans="2:12" ht="17" thickBot="1" x14ac:dyDescent="0.3">
      <c r="B18" s="52" t="s">
        <v>42</v>
      </c>
    </row>
    <row r="19" spans="2:12" x14ac:dyDescent="0.25">
      <c r="B19" s="129" t="s">
        <v>35</v>
      </c>
      <c r="C19" s="131" t="s">
        <v>34</v>
      </c>
      <c r="D19" s="131"/>
      <c r="E19" s="131"/>
      <c r="F19" s="131"/>
      <c r="G19" s="131"/>
      <c r="H19" s="132"/>
    </row>
    <row r="20" spans="2:12" x14ac:dyDescent="0.25">
      <c r="B20" s="130"/>
      <c r="C20" s="53" t="s">
        <v>68</v>
      </c>
      <c r="D20" s="53" t="s">
        <v>29</v>
      </c>
      <c r="E20" s="53" t="s">
        <v>30</v>
      </c>
      <c r="F20" s="53" t="s">
        <v>32</v>
      </c>
      <c r="G20" s="53" t="s">
        <v>31</v>
      </c>
      <c r="H20" s="54" t="s">
        <v>69</v>
      </c>
    </row>
    <row r="21" spans="2:12" ht="17" thickBot="1" x14ac:dyDescent="0.3">
      <c r="B21" s="32" t="s">
        <v>91</v>
      </c>
      <c r="C21" s="78">
        <v>0.41</v>
      </c>
      <c r="D21" s="78">
        <v>0.4</v>
      </c>
      <c r="E21" s="78">
        <v>0.02</v>
      </c>
      <c r="F21" s="78">
        <v>0.17</v>
      </c>
      <c r="G21" s="65" t="s">
        <v>28</v>
      </c>
      <c r="H21" s="78" t="s">
        <v>28</v>
      </c>
    </row>
    <row r="23" spans="2:12" ht="17" thickBot="1" x14ac:dyDescent="0.3">
      <c r="B23" s="55" t="s">
        <v>41</v>
      </c>
    </row>
    <row r="24" spans="2:12" x14ac:dyDescent="0.25">
      <c r="B24" s="56" t="s">
        <v>36</v>
      </c>
      <c r="C24" s="133" t="s">
        <v>34</v>
      </c>
      <c r="D24" s="133"/>
      <c r="E24" s="133"/>
      <c r="F24" s="133"/>
      <c r="G24" s="133"/>
      <c r="H24" s="134"/>
    </row>
    <row r="25" spans="2:12" ht="32" x14ac:dyDescent="0.25">
      <c r="B25" s="57" t="s">
        <v>37</v>
      </c>
      <c r="C25" s="53" t="s">
        <v>33</v>
      </c>
      <c r="D25" s="53" t="s">
        <v>38</v>
      </c>
      <c r="E25" s="58" t="s">
        <v>39</v>
      </c>
      <c r="F25" s="58" t="s">
        <v>40</v>
      </c>
      <c r="G25" s="58" t="s">
        <v>31</v>
      </c>
      <c r="H25" s="54" t="s">
        <v>70</v>
      </c>
    </row>
    <row r="26" spans="2:12" x14ac:dyDescent="0.25">
      <c r="B26" s="33" t="s">
        <v>46</v>
      </c>
      <c r="C26" s="142">
        <f>(0.9+18)/2</f>
        <v>9.4499999999999993</v>
      </c>
      <c r="D26" s="66">
        <v>7</v>
      </c>
      <c r="E26" s="66">
        <v>4</v>
      </c>
      <c r="F26" s="67">
        <v>3.4</v>
      </c>
      <c r="G26" s="135"/>
      <c r="H26" s="67"/>
    </row>
    <row r="27" spans="2:12" x14ac:dyDescent="0.25">
      <c r="B27" s="33" t="s">
        <v>47</v>
      </c>
      <c r="C27" s="143"/>
      <c r="D27" s="66">
        <v>2</v>
      </c>
      <c r="E27" s="66">
        <v>1</v>
      </c>
      <c r="F27" s="67">
        <v>0.9</v>
      </c>
      <c r="G27" s="135"/>
      <c r="H27" s="67"/>
    </row>
    <row r="28" spans="2:12" ht="17" thickBot="1" x14ac:dyDescent="0.3">
      <c r="B28" s="59" t="s">
        <v>48</v>
      </c>
      <c r="C28" s="60">
        <f>AVERAGE(C26:C27)</f>
        <v>9.4499999999999993</v>
      </c>
      <c r="D28" s="61">
        <f>AVERAGE(D26:D27)</f>
        <v>4.5</v>
      </c>
      <c r="E28" s="61">
        <f t="shared" ref="E28" si="0">AVERAGE(E26:E27)</f>
        <v>2.5</v>
      </c>
      <c r="F28" s="62">
        <f t="shared" ref="F28" si="1">AVERAGE(F26:F27)</f>
        <v>2.15</v>
      </c>
      <c r="G28" s="61"/>
      <c r="H28" s="62"/>
    </row>
    <row r="30" spans="2:12" ht="17" thickBot="1" x14ac:dyDescent="0.3">
      <c r="B30" s="55" t="s">
        <v>67</v>
      </c>
    </row>
    <row r="31" spans="2:12" ht="17" thickBot="1" x14ac:dyDescent="0.3">
      <c r="B31" s="34" t="s">
        <v>49</v>
      </c>
      <c r="C31" s="74">
        <f>(SUMPRODUCT(C21:F21,C28:F28))</f>
        <v>6.089999999999999</v>
      </c>
    </row>
    <row r="32" spans="2:12" x14ac:dyDescent="0.25">
      <c r="B32" s="35"/>
      <c r="C32" s="63"/>
    </row>
    <row r="33" spans="2:5" ht="17" thickBot="1" x14ac:dyDescent="0.3">
      <c r="B33" s="55" t="s">
        <v>43</v>
      </c>
    </row>
    <row r="34" spans="2:5" ht="17" thickBot="1" x14ac:dyDescent="0.3">
      <c r="B34" s="68">
        <v>-4000</v>
      </c>
      <c r="C34" s="36" t="s">
        <v>4</v>
      </c>
      <c r="D34" s="72"/>
      <c r="E34" s="71"/>
    </row>
    <row r="36" spans="2:5" ht="17" thickBot="1" x14ac:dyDescent="0.3">
      <c r="B36" s="55" t="s">
        <v>45</v>
      </c>
    </row>
    <row r="37" spans="2:5" ht="17" thickBot="1" x14ac:dyDescent="0.3">
      <c r="B37" s="69">
        <v>0.47</v>
      </c>
      <c r="C37" s="36"/>
    </row>
  </sheetData>
  <mergeCells count="10">
    <mergeCell ref="B19:B20"/>
    <mergeCell ref="C19:H19"/>
    <mergeCell ref="C24:H24"/>
    <mergeCell ref="G26:G27"/>
    <mergeCell ref="E11:G11"/>
    <mergeCell ref="E12:G12"/>
    <mergeCell ref="E13:G13"/>
    <mergeCell ref="E14:G14"/>
    <mergeCell ref="E15:G15"/>
    <mergeCell ref="C26:C27"/>
  </mergeCells>
  <pageMargins left="0.7" right="0.7" top="0.75" bottom="0.75" header="0.3" footer="0.3"/>
  <pageSetup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showGridLines="0" zoomScale="90" zoomScaleNormal="90" zoomScalePageLayoutView="90" workbookViewId="0">
      <selection activeCell="I13" sqref="I13"/>
    </sheetView>
  </sheetViews>
  <sheetFormatPr baseColWidth="10" defaultRowHeight="16" x14ac:dyDescent="0.25"/>
  <cols>
    <col min="1" max="1" width="7" style="1" customWidth="1"/>
    <col min="2" max="2" width="4.83203125" style="1" customWidth="1"/>
    <col min="3" max="3" width="24.5" style="1" bestFit="1" customWidth="1"/>
    <col min="4" max="4" width="6.83203125" style="1" customWidth="1"/>
    <col min="5" max="5" width="10.83203125" style="1"/>
    <col min="6" max="6" width="14" style="1" bestFit="1" customWidth="1"/>
    <col min="7" max="7" width="8.5" style="1" customWidth="1"/>
    <col min="8" max="8" width="25.83203125" style="1" customWidth="1"/>
    <col min="9" max="9" width="45.6640625" style="1" customWidth="1"/>
    <col min="10" max="10" width="86.6640625" style="1" customWidth="1"/>
    <col min="11" max="11" width="10.83203125" style="1"/>
    <col min="12" max="12" width="5.83203125" style="1" customWidth="1"/>
    <col min="13" max="16384" width="10.83203125" style="1"/>
  </cols>
  <sheetData>
    <row r="1" spans="2:15" ht="20" x14ac:dyDescent="0.25">
      <c r="B1" s="12" t="s">
        <v>55</v>
      </c>
    </row>
    <row r="2" spans="2:15" ht="20" x14ac:dyDescent="0.25">
      <c r="E2" s="12"/>
      <c r="F2" s="12"/>
    </row>
    <row r="3" spans="2:15" ht="24.75" customHeight="1" thickBot="1" x14ac:dyDescent="0.35">
      <c r="B3" s="13" t="s">
        <v>64</v>
      </c>
      <c r="E3" s="13" t="s">
        <v>63</v>
      </c>
      <c r="F3" s="13"/>
    </row>
    <row r="4" spans="2:15" ht="17" thickBot="1" x14ac:dyDescent="0.3">
      <c r="B4" s="2">
        <v>1</v>
      </c>
      <c r="C4" s="14" t="s">
        <v>56</v>
      </c>
      <c r="E4" s="15" t="s">
        <v>51</v>
      </c>
      <c r="F4" s="79" t="s">
        <v>65</v>
      </c>
      <c r="G4" s="16" t="s">
        <v>52</v>
      </c>
      <c r="H4" s="16" t="s">
        <v>53</v>
      </c>
      <c r="I4" s="17" t="s">
        <v>57</v>
      </c>
      <c r="J4" s="18" t="s">
        <v>54</v>
      </c>
    </row>
    <row r="5" spans="2:15" s="4" customFormat="1" x14ac:dyDescent="0.2">
      <c r="B5" s="3">
        <v>2</v>
      </c>
      <c r="C5" s="19" t="s">
        <v>0</v>
      </c>
      <c r="E5" s="121" t="s">
        <v>3</v>
      </c>
      <c r="F5" s="122">
        <f>'Calculations Local values'!C7</f>
        <v>18864557.887872338</v>
      </c>
      <c r="G5" s="123" t="s">
        <v>4</v>
      </c>
      <c r="H5" s="124" t="s">
        <v>5</v>
      </c>
      <c r="I5" s="125" t="s">
        <v>58</v>
      </c>
      <c r="J5" s="126" t="s">
        <v>18</v>
      </c>
    </row>
    <row r="6" spans="2:15" s="4" customFormat="1" ht="32" x14ac:dyDescent="0.2">
      <c r="B6" s="3">
        <v>3</v>
      </c>
      <c r="C6" s="19" t="s">
        <v>44</v>
      </c>
      <c r="E6" s="21" t="s">
        <v>8</v>
      </c>
      <c r="F6" s="127">
        <f>'Calculations Local values'!C5</f>
        <v>30070157.887872338</v>
      </c>
      <c r="G6" s="6" t="s">
        <v>4</v>
      </c>
      <c r="H6" s="118" t="s">
        <v>9</v>
      </c>
      <c r="I6" s="77" t="s">
        <v>60</v>
      </c>
      <c r="J6" s="120" t="s">
        <v>10</v>
      </c>
    </row>
    <row r="7" spans="2:15" s="4" customFormat="1" ht="32" x14ac:dyDescent="0.2">
      <c r="B7" s="3">
        <v>4</v>
      </c>
      <c r="C7" s="19" t="s">
        <v>1</v>
      </c>
      <c r="E7" s="21" t="s">
        <v>14</v>
      </c>
      <c r="F7" s="127">
        <f>'Calculations Local values'!C4</f>
        <v>21559519.589999996</v>
      </c>
      <c r="G7" s="6" t="s">
        <v>4</v>
      </c>
      <c r="H7" s="118" t="s">
        <v>15</v>
      </c>
      <c r="I7" s="77" t="s">
        <v>61</v>
      </c>
      <c r="J7" s="120" t="s">
        <v>16</v>
      </c>
    </row>
    <row r="8" spans="2:15" s="4" customFormat="1" ht="33" thickBot="1" x14ac:dyDescent="0.25">
      <c r="B8" s="5">
        <v>5</v>
      </c>
      <c r="C8" s="20" t="s">
        <v>2</v>
      </c>
      <c r="E8" s="21" t="s">
        <v>7</v>
      </c>
      <c r="F8" s="127">
        <f>'Calculations Local values'!C5</f>
        <v>30070157.887872338</v>
      </c>
      <c r="G8" s="6" t="s">
        <v>4</v>
      </c>
      <c r="H8" s="118" t="s">
        <v>6</v>
      </c>
      <c r="I8" s="77" t="s">
        <v>59</v>
      </c>
      <c r="J8" s="120" t="s">
        <v>17</v>
      </c>
    </row>
    <row r="9" spans="2:15" s="4" customFormat="1" ht="185" customHeight="1" x14ac:dyDescent="0.2">
      <c r="E9" s="21" t="s">
        <v>19</v>
      </c>
      <c r="F9" s="117">
        <f>'Calculations Local values'!C31</f>
        <v>6.089999999999999</v>
      </c>
      <c r="G9" s="6" t="s">
        <v>20</v>
      </c>
      <c r="H9" s="118" t="s">
        <v>62</v>
      </c>
      <c r="I9" s="119" t="s">
        <v>95</v>
      </c>
      <c r="J9" s="120" t="s">
        <v>94</v>
      </c>
      <c r="K9" s="144"/>
      <c r="L9" s="145"/>
      <c r="M9" s="145"/>
      <c r="N9" s="145"/>
      <c r="O9" s="145"/>
    </row>
    <row r="10" spans="2:15" s="4" customFormat="1" ht="104" customHeight="1" x14ac:dyDescent="0.2">
      <c r="E10" s="80" t="s">
        <v>21</v>
      </c>
      <c r="F10" s="81">
        <v>3540151</v>
      </c>
      <c r="G10" s="82" t="s">
        <v>22</v>
      </c>
      <c r="H10" s="82" t="s">
        <v>72</v>
      </c>
      <c r="I10" s="83" t="s">
        <v>98</v>
      </c>
      <c r="J10" s="85" t="s">
        <v>71</v>
      </c>
      <c r="K10" s="70"/>
    </row>
    <row r="11" spans="2:15" s="4" customFormat="1" ht="128" customHeight="1" x14ac:dyDescent="0.2">
      <c r="E11" s="21" t="s">
        <v>23</v>
      </c>
      <c r="F11" s="86">
        <f>1840000</f>
        <v>1840000</v>
      </c>
      <c r="G11" s="6" t="s">
        <v>22</v>
      </c>
      <c r="H11" s="6" t="s">
        <v>92</v>
      </c>
      <c r="I11" s="77" t="s">
        <v>97</v>
      </c>
      <c r="J11" s="112" t="s">
        <v>103</v>
      </c>
      <c r="K11" s="70"/>
    </row>
    <row r="12" spans="2:15" s="4" customFormat="1" ht="191" customHeight="1" thickBot="1" x14ac:dyDescent="0.25">
      <c r="E12" s="22" t="s">
        <v>50</v>
      </c>
      <c r="F12" s="111">
        <f>'Calculations Local values'!C15</f>
        <v>-8510638.2978723422</v>
      </c>
      <c r="G12" s="7" t="s">
        <v>4</v>
      </c>
      <c r="H12" s="8" t="s">
        <v>26</v>
      </c>
      <c r="I12" s="9" t="s">
        <v>100</v>
      </c>
      <c r="J12" s="10" t="s">
        <v>93</v>
      </c>
    </row>
    <row r="13" spans="2:15" s="4" customFormat="1" ht="68" customHeight="1" x14ac:dyDescent="0.2">
      <c r="E13" s="11"/>
      <c r="F13" s="113"/>
      <c r="G13" s="11"/>
      <c r="H13" s="114"/>
      <c r="I13" s="115"/>
      <c r="J13" s="114"/>
    </row>
    <row r="14" spans="2:15" x14ac:dyDescent="0.25">
      <c r="E14" s="4"/>
      <c r="F14" s="4"/>
      <c r="G14" s="4"/>
      <c r="H14" s="4"/>
      <c r="I14" s="4"/>
      <c r="J14" s="4"/>
    </row>
    <row r="16" spans="2:15" x14ac:dyDescent="0.25">
      <c r="E16" s="1" t="s">
        <v>117</v>
      </c>
    </row>
    <row r="17" spans="5:6" ht="17" x14ac:dyDescent="0.25">
      <c r="E17" s="11" t="s">
        <v>66</v>
      </c>
      <c r="F17" s="11"/>
    </row>
    <row r="18" spans="5:6" ht="17" x14ac:dyDescent="0.25">
      <c r="E18" s="1" t="s">
        <v>96</v>
      </c>
    </row>
    <row r="19" spans="5:6" ht="17" x14ac:dyDescent="0.25">
      <c r="E19" s="1" t="s">
        <v>99</v>
      </c>
    </row>
    <row r="20" spans="5:6" ht="17" x14ac:dyDescent="0.25">
      <c r="E20" s="76" t="s">
        <v>102</v>
      </c>
      <c r="F20" s="76"/>
    </row>
    <row r="21" spans="5:6" ht="17" x14ac:dyDescent="0.25">
      <c r="E21" s="1" t="s">
        <v>101</v>
      </c>
    </row>
  </sheetData>
  <mergeCells count="1">
    <mergeCell ref="K9:O9"/>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1"/>
  <sheetViews>
    <sheetView workbookViewId="0">
      <selection activeCell="H27" sqref="H27"/>
    </sheetView>
  </sheetViews>
  <sheetFormatPr baseColWidth="10" defaultRowHeight="15" x14ac:dyDescent="0.2"/>
  <cols>
    <col min="2" max="2" width="11.6640625" customWidth="1"/>
    <col min="3" max="3" width="18.83203125" customWidth="1"/>
    <col min="4" max="4" width="14.83203125" customWidth="1"/>
    <col min="5" max="5" width="17.83203125" customWidth="1"/>
    <col min="6" max="6" width="23.5" customWidth="1"/>
    <col min="7" max="20" width="10.6640625" customWidth="1"/>
    <col min="21" max="21" width="29.33203125" customWidth="1"/>
    <col min="22" max="22" width="18.5" customWidth="1"/>
    <col min="23" max="23" width="17.83203125" customWidth="1"/>
    <col min="24" max="25" width="8.83203125" customWidth="1"/>
  </cols>
  <sheetData>
    <row r="1" spans="2:23" x14ac:dyDescent="0.2">
      <c r="B1" s="146" t="s">
        <v>116</v>
      </c>
      <c r="C1" s="146"/>
      <c r="D1" s="146"/>
      <c r="E1" s="146"/>
      <c r="F1" s="146"/>
      <c r="G1" s="146"/>
      <c r="H1" s="146"/>
      <c r="I1" s="146"/>
      <c r="J1" s="146"/>
      <c r="K1" s="146"/>
      <c r="L1" s="146"/>
    </row>
    <row r="2" spans="2:23" x14ac:dyDescent="0.2">
      <c r="B2" s="146"/>
      <c r="C2" s="146"/>
      <c r="D2" s="146"/>
      <c r="E2" s="146"/>
      <c r="F2" s="146"/>
      <c r="G2" s="146"/>
      <c r="H2" s="146"/>
      <c r="I2" s="146"/>
      <c r="J2" s="146"/>
      <c r="K2" s="146"/>
      <c r="L2" s="146"/>
    </row>
    <row r="3" spans="2:23" x14ac:dyDescent="0.2">
      <c r="B3" s="146"/>
      <c r="C3" s="146"/>
      <c r="D3" s="146"/>
      <c r="E3" s="146"/>
      <c r="F3" s="146"/>
      <c r="G3" s="146"/>
      <c r="H3" s="146"/>
      <c r="I3" s="146"/>
      <c r="J3" s="146"/>
      <c r="K3" s="146"/>
      <c r="L3" s="146"/>
    </row>
    <row r="4" spans="2:23" ht="101" customHeight="1" x14ac:dyDescent="0.2">
      <c r="B4" s="146"/>
      <c r="C4" s="146"/>
      <c r="D4" s="146"/>
      <c r="E4" s="146"/>
      <c r="F4" s="146"/>
      <c r="G4" s="146"/>
      <c r="H4" s="146"/>
      <c r="I4" s="146"/>
      <c r="J4" s="146"/>
      <c r="K4" s="146"/>
      <c r="L4" s="146"/>
      <c r="V4" t="s">
        <v>106</v>
      </c>
    </row>
    <row r="5" spans="2:23" x14ac:dyDescent="0.2">
      <c r="V5" s="87">
        <v>10888900</v>
      </c>
    </row>
    <row r="6" spans="2:23" ht="16" thickBot="1" x14ac:dyDescent="0.25">
      <c r="G6">
        <v>1</v>
      </c>
      <c r="H6">
        <v>2</v>
      </c>
      <c r="I6">
        <v>3</v>
      </c>
      <c r="J6">
        <v>4</v>
      </c>
      <c r="K6">
        <v>5</v>
      </c>
      <c r="L6">
        <v>6</v>
      </c>
      <c r="M6">
        <v>7</v>
      </c>
      <c r="N6">
        <v>8</v>
      </c>
      <c r="O6">
        <v>9</v>
      </c>
      <c r="P6">
        <v>10</v>
      </c>
      <c r="Q6">
        <v>11</v>
      </c>
      <c r="R6">
        <v>12</v>
      </c>
      <c r="S6">
        <v>13</v>
      </c>
      <c r="T6">
        <v>14</v>
      </c>
    </row>
    <row r="7" spans="2:23" ht="17" thickBot="1" x14ac:dyDescent="0.25">
      <c r="B7" s="147" t="s">
        <v>73</v>
      </c>
      <c r="C7" s="148"/>
      <c r="D7" s="90" t="s">
        <v>74</v>
      </c>
      <c r="E7" s="91" t="s">
        <v>75</v>
      </c>
      <c r="F7" s="88"/>
      <c r="G7">
        <v>2002</v>
      </c>
      <c r="H7">
        <v>2003</v>
      </c>
      <c r="I7">
        <v>2004</v>
      </c>
      <c r="J7">
        <v>2005</v>
      </c>
      <c r="K7">
        <v>2006</v>
      </c>
      <c r="L7">
        <v>2007</v>
      </c>
      <c r="M7">
        <v>2008</v>
      </c>
      <c r="N7">
        <v>2009</v>
      </c>
      <c r="O7">
        <v>2010</v>
      </c>
      <c r="P7">
        <v>2011</v>
      </c>
      <c r="Q7">
        <v>2012</v>
      </c>
      <c r="R7">
        <v>2013</v>
      </c>
      <c r="S7">
        <v>2014</v>
      </c>
      <c r="T7">
        <v>2015</v>
      </c>
      <c r="U7" t="s">
        <v>89</v>
      </c>
    </row>
    <row r="8" spans="2:23" ht="16" x14ac:dyDescent="0.2">
      <c r="B8" s="149" t="s">
        <v>115</v>
      </c>
      <c r="C8" s="92" t="s">
        <v>76</v>
      </c>
      <c r="D8" s="98">
        <v>1912335</v>
      </c>
      <c r="E8" s="93">
        <v>17.600000000000001</v>
      </c>
      <c r="F8" s="104">
        <f>SUM(D8:D12)</f>
        <v>3336435</v>
      </c>
      <c r="G8" s="110">
        <f>SUM(E8:E12)</f>
        <v>30.6</v>
      </c>
      <c r="H8" s="110">
        <f>G8*0.99</f>
        <v>30.294</v>
      </c>
      <c r="I8" s="110">
        <f t="shared" ref="I8:S8" si="0">H8*0.99</f>
        <v>29.991060000000001</v>
      </c>
      <c r="J8" s="110">
        <f t="shared" si="0"/>
        <v>29.6911494</v>
      </c>
      <c r="K8" s="110">
        <f t="shared" si="0"/>
        <v>29.394237906000001</v>
      </c>
      <c r="L8" s="110">
        <f t="shared" si="0"/>
        <v>29.100295526940002</v>
      </c>
      <c r="M8" s="110">
        <f t="shared" si="0"/>
        <v>28.8092925716706</v>
      </c>
      <c r="N8" s="110">
        <f t="shared" si="0"/>
        <v>28.521199645953892</v>
      </c>
      <c r="O8" s="110">
        <f t="shared" si="0"/>
        <v>28.235987649494355</v>
      </c>
      <c r="P8" s="110">
        <f t="shared" si="0"/>
        <v>27.953627772999411</v>
      </c>
      <c r="Q8" s="110">
        <f t="shared" si="0"/>
        <v>27.674091495269415</v>
      </c>
      <c r="R8" s="110">
        <f t="shared" si="0"/>
        <v>27.397350580316722</v>
      </c>
      <c r="S8" s="110">
        <f t="shared" si="0"/>
        <v>27.123377074513556</v>
      </c>
      <c r="T8" s="110">
        <f t="shared" ref="T8" si="1">S8*0.99</f>
        <v>26.852143303768418</v>
      </c>
      <c r="U8" s="103">
        <f>V5*T8/100</f>
        <v>2923903.0322040389</v>
      </c>
      <c r="V8" s="128">
        <f>U8/U20</f>
        <v>0.82258064516129026</v>
      </c>
      <c r="W8" t="s">
        <v>104</v>
      </c>
    </row>
    <row r="9" spans="2:23" ht="16" x14ac:dyDescent="0.2">
      <c r="B9" s="150"/>
      <c r="C9" s="89" t="s">
        <v>77</v>
      </c>
      <c r="D9" s="99">
        <v>871726</v>
      </c>
      <c r="E9" s="94">
        <v>8</v>
      </c>
      <c r="F9" s="88"/>
      <c r="G9" s="110"/>
      <c r="H9" s="110"/>
      <c r="I9" s="110"/>
      <c r="J9" s="110"/>
      <c r="K9" s="110"/>
      <c r="L9" s="110"/>
      <c r="M9" s="110"/>
      <c r="N9" s="110"/>
      <c r="O9" s="110"/>
      <c r="P9" s="110"/>
      <c r="Q9" s="110"/>
      <c r="R9" s="110"/>
      <c r="S9" s="110"/>
      <c r="T9" s="110"/>
      <c r="U9" s="103"/>
    </row>
    <row r="10" spans="2:23" ht="16" x14ac:dyDescent="0.2">
      <c r="B10" s="150"/>
      <c r="C10" s="89" t="s">
        <v>78</v>
      </c>
      <c r="D10" s="99">
        <v>429566</v>
      </c>
      <c r="E10" s="94">
        <v>3.9</v>
      </c>
      <c r="F10" s="88"/>
      <c r="G10" s="110"/>
      <c r="H10" s="110"/>
      <c r="I10" s="110"/>
      <c r="J10" s="110"/>
      <c r="K10" s="110"/>
      <c r="L10" s="110"/>
      <c r="M10" s="110"/>
      <c r="N10" s="110"/>
      <c r="O10" s="110"/>
      <c r="P10" s="110"/>
      <c r="Q10" s="110"/>
      <c r="R10" s="110"/>
      <c r="S10" s="110"/>
      <c r="T10" s="110"/>
      <c r="U10" s="103"/>
    </row>
    <row r="11" spans="2:23" ht="16" x14ac:dyDescent="0.2">
      <c r="B11" s="150"/>
      <c r="C11" s="89" t="s">
        <v>79</v>
      </c>
      <c r="D11" s="99">
        <v>122808</v>
      </c>
      <c r="E11" s="94">
        <v>1.1000000000000001</v>
      </c>
      <c r="F11" s="88"/>
      <c r="G11" s="110"/>
      <c r="H11" s="110"/>
      <c r="I11" s="110"/>
      <c r="J11" s="110"/>
      <c r="K11" s="110"/>
      <c r="L11" s="110"/>
      <c r="M11" s="110"/>
      <c r="N11" s="110"/>
      <c r="O11" s="110"/>
      <c r="P11" s="110"/>
      <c r="Q11" s="110"/>
      <c r="R11" s="110"/>
      <c r="S11" s="110"/>
      <c r="T11" s="110"/>
      <c r="U11" s="103"/>
    </row>
    <row r="12" spans="2:23" ht="17" thickBot="1" x14ac:dyDescent="0.25">
      <c r="B12" s="151"/>
      <c r="C12" s="95" t="s">
        <v>80</v>
      </c>
      <c r="D12" s="100">
        <v>0</v>
      </c>
      <c r="E12" s="96">
        <v>0</v>
      </c>
      <c r="F12" s="88"/>
      <c r="G12" s="110"/>
      <c r="H12" s="110"/>
      <c r="I12" s="110"/>
      <c r="J12" s="110"/>
      <c r="K12" s="110"/>
      <c r="L12" s="110"/>
      <c r="M12" s="110"/>
      <c r="N12" s="110"/>
      <c r="O12" s="110"/>
      <c r="P12" s="110"/>
      <c r="Q12" s="110"/>
      <c r="R12" s="110"/>
      <c r="S12" s="110"/>
      <c r="T12" s="110"/>
      <c r="U12" s="103"/>
    </row>
    <row r="13" spans="2:23" ht="16" x14ac:dyDescent="0.2">
      <c r="B13" s="149" t="s">
        <v>113</v>
      </c>
      <c r="C13" s="92" t="s">
        <v>76</v>
      </c>
      <c r="D13" s="98">
        <v>36998</v>
      </c>
      <c r="E13" s="93">
        <v>0.3</v>
      </c>
      <c r="F13" s="104">
        <f>SUM(D13:D17)</f>
        <v>396939</v>
      </c>
      <c r="G13" s="110">
        <f>SUM(E13:E17)</f>
        <v>3.6999999999999997</v>
      </c>
      <c r="H13" s="110">
        <f>G13*0.99</f>
        <v>3.6629999999999998</v>
      </c>
      <c r="I13" s="110">
        <f t="shared" ref="I13:S13" si="2">H13*0.99</f>
        <v>3.6263699999999996</v>
      </c>
      <c r="J13" s="110">
        <f t="shared" si="2"/>
        <v>3.5901062999999995</v>
      </c>
      <c r="K13" s="110">
        <f t="shared" si="2"/>
        <v>3.5542052369999997</v>
      </c>
      <c r="L13" s="110">
        <f t="shared" si="2"/>
        <v>3.5186631846299998</v>
      </c>
      <c r="M13" s="110">
        <f t="shared" si="2"/>
        <v>3.4834765527836997</v>
      </c>
      <c r="N13" s="110">
        <f t="shared" si="2"/>
        <v>3.4486417872558626</v>
      </c>
      <c r="O13" s="110">
        <f t="shared" si="2"/>
        <v>3.414155369383304</v>
      </c>
      <c r="P13" s="110">
        <f t="shared" si="2"/>
        <v>3.380013815689471</v>
      </c>
      <c r="Q13" s="110">
        <f t="shared" si="2"/>
        <v>3.3462136775325764</v>
      </c>
      <c r="R13" s="110">
        <f t="shared" si="2"/>
        <v>3.3127515407572505</v>
      </c>
      <c r="S13" s="110">
        <f t="shared" si="2"/>
        <v>3.279624025349678</v>
      </c>
      <c r="T13" s="110">
        <f t="shared" ref="T13" si="3">S13*0.99</f>
        <v>3.2468277850961811</v>
      </c>
      <c r="U13" s="103">
        <f>V5*T13/100</f>
        <v>353543.83069133805</v>
      </c>
      <c r="V13" s="128">
        <f>U13/U20</f>
        <v>9.9462365591397844E-2</v>
      </c>
      <c r="W13" t="s">
        <v>105</v>
      </c>
    </row>
    <row r="14" spans="2:23" ht="16" x14ac:dyDescent="0.2">
      <c r="B14" s="150"/>
      <c r="C14" s="89" t="s">
        <v>77</v>
      </c>
      <c r="D14" s="99">
        <v>185701</v>
      </c>
      <c r="E14" s="94">
        <v>1.7</v>
      </c>
      <c r="F14" s="88"/>
      <c r="G14" s="110"/>
      <c r="H14" s="110"/>
      <c r="I14" s="110"/>
      <c r="J14" s="110"/>
      <c r="K14" s="110"/>
      <c r="L14" s="110"/>
      <c r="M14" s="110"/>
      <c r="N14" s="110"/>
      <c r="O14" s="110"/>
      <c r="P14" s="110"/>
      <c r="Q14" s="110"/>
      <c r="R14" s="110"/>
      <c r="S14" s="110"/>
      <c r="T14" s="110"/>
      <c r="U14" s="103"/>
    </row>
    <row r="15" spans="2:23" ht="16" x14ac:dyDescent="0.2">
      <c r="B15" s="150"/>
      <c r="C15" s="89" t="s">
        <v>78</v>
      </c>
      <c r="D15" s="99">
        <v>105675</v>
      </c>
      <c r="E15" s="94">
        <v>1</v>
      </c>
      <c r="F15" s="88"/>
      <c r="G15" s="110"/>
      <c r="H15" s="110"/>
      <c r="I15" s="110"/>
      <c r="J15" s="110"/>
      <c r="K15" s="110"/>
      <c r="L15" s="110"/>
      <c r="M15" s="110"/>
      <c r="N15" s="110"/>
      <c r="O15" s="110"/>
      <c r="P15" s="110"/>
      <c r="Q15" s="110"/>
      <c r="R15" s="110"/>
      <c r="S15" s="110"/>
      <c r="T15" s="110"/>
      <c r="U15" s="103"/>
    </row>
    <row r="16" spans="2:23" ht="16" x14ac:dyDescent="0.2">
      <c r="B16" s="150"/>
      <c r="C16" s="89" t="s">
        <v>79</v>
      </c>
      <c r="D16" s="99">
        <v>27849</v>
      </c>
      <c r="E16" s="94">
        <v>0.3</v>
      </c>
      <c r="F16" s="88"/>
      <c r="G16" s="110"/>
      <c r="H16" s="110"/>
      <c r="I16" s="110"/>
      <c r="J16" s="110"/>
      <c r="K16" s="110"/>
      <c r="L16" s="110"/>
      <c r="M16" s="110"/>
      <c r="N16" s="110"/>
      <c r="O16" s="110"/>
      <c r="P16" s="110"/>
      <c r="Q16" s="110"/>
      <c r="R16" s="110"/>
      <c r="S16" s="110"/>
      <c r="T16" s="110"/>
      <c r="U16" s="103"/>
    </row>
    <row r="17" spans="2:23" ht="17" thickBot="1" x14ac:dyDescent="0.25">
      <c r="B17" s="151"/>
      <c r="C17" s="95" t="s">
        <v>80</v>
      </c>
      <c r="D17" s="100">
        <v>40716</v>
      </c>
      <c r="E17" s="96">
        <v>0.4</v>
      </c>
      <c r="F17" s="88"/>
      <c r="G17" s="110"/>
      <c r="H17" s="110"/>
      <c r="I17" s="110"/>
      <c r="J17" s="110"/>
      <c r="K17" s="110"/>
      <c r="L17" s="110"/>
      <c r="M17" s="110"/>
      <c r="N17" s="110"/>
      <c r="O17" s="110"/>
      <c r="P17" s="110"/>
      <c r="Q17" s="110"/>
      <c r="R17" s="110"/>
      <c r="S17" s="110"/>
      <c r="T17" s="110"/>
      <c r="U17" s="103"/>
    </row>
    <row r="18" spans="2:23" ht="16" x14ac:dyDescent="0.2">
      <c r="B18" s="149" t="s">
        <v>114</v>
      </c>
      <c r="C18" s="92" t="s">
        <v>76</v>
      </c>
      <c r="D18" s="98">
        <v>61276</v>
      </c>
      <c r="E18" s="93">
        <v>0.6</v>
      </c>
      <c r="F18" s="104">
        <f>SUM(D18:D22)</f>
        <v>312641</v>
      </c>
      <c r="G18" s="110">
        <f>SUM(E18:E22)</f>
        <v>2.9</v>
      </c>
      <c r="H18" s="110">
        <f>G18*0.99</f>
        <v>2.871</v>
      </c>
      <c r="I18" s="110">
        <f t="shared" ref="I18:S18" si="4">H18*0.99</f>
        <v>2.8422899999999998</v>
      </c>
      <c r="J18" s="110">
        <f t="shared" si="4"/>
        <v>2.8138671</v>
      </c>
      <c r="K18" s="110">
        <f t="shared" si="4"/>
        <v>2.7857284289999997</v>
      </c>
      <c r="L18" s="110">
        <f t="shared" si="4"/>
        <v>2.7578711447099997</v>
      </c>
      <c r="M18" s="110">
        <f t="shared" si="4"/>
        <v>2.7302924332628997</v>
      </c>
      <c r="N18" s="110">
        <f t="shared" si="4"/>
        <v>2.7029895089302709</v>
      </c>
      <c r="O18" s="110">
        <f t="shared" si="4"/>
        <v>2.675959613840968</v>
      </c>
      <c r="P18" s="110">
        <f t="shared" si="4"/>
        <v>2.6492000177025585</v>
      </c>
      <c r="Q18" s="110">
        <f t="shared" si="4"/>
        <v>2.6227080175255328</v>
      </c>
      <c r="R18" s="110">
        <f t="shared" si="4"/>
        <v>2.5964809373502775</v>
      </c>
      <c r="S18" s="110">
        <f t="shared" si="4"/>
        <v>2.5705161279767745</v>
      </c>
      <c r="T18" s="110">
        <f t="shared" ref="T18" si="5">S18*0.99</f>
        <v>2.5448109666970069</v>
      </c>
      <c r="U18" s="105">
        <f>V5*T18/100</f>
        <v>277101.92135267035</v>
      </c>
      <c r="V18" s="128">
        <f>U18/U20</f>
        <v>7.7956989247311828E-2</v>
      </c>
      <c r="W18" t="s">
        <v>112</v>
      </c>
    </row>
    <row r="19" spans="2:23" ht="17" thickBot="1" x14ac:dyDescent="0.25">
      <c r="B19" s="150"/>
      <c r="C19" s="89" t="s">
        <v>77</v>
      </c>
      <c r="D19" s="99">
        <v>140900</v>
      </c>
      <c r="E19" s="94">
        <v>1.3</v>
      </c>
      <c r="F19" s="88"/>
    </row>
    <row r="20" spans="2:23" ht="17" thickBot="1" x14ac:dyDescent="0.25">
      <c r="B20" s="150"/>
      <c r="C20" s="89" t="s">
        <v>78</v>
      </c>
      <c r="D20" s="99">
        <v>98094</v>
      </c>
      <c r="E20" s="94">
        <v>0.9</v>
      </c>
      <c r="F20" s="88"/>
      <c r="Q20" t="s">
        <v>87</v>
      </c>
      <c r="U20" s="106">
        <f>SUM(U8:U19)</f>
        <v>3554548.7842480475</v>
      </c>
    </row>
    <row r="21" spans="2:23" ht="16" x14ac:dyDescent="0.2">
      <c r="B21" s="150"/>
      <c r="C21" s="89" t="s">
        <v>79</v>
      </c>
      <c r="D21" s="99">
        <v>12371</v>
      </c>
      <c r="E21" s="94">
        <v>0.1</v>
      </c>
      <c r="F21" s="88"/>
    </row>
    <row r="22" spans="2:23" ht="17" thickBot="1" x14ac:dyDescent="0.25">
      <c r="B22" s="151"/>
      <c r="C22" s="95" t="s">
        <v>80</v>
      </c>
      <c r="D22" s="100">
        <v>0</v>
      </c>
      <c r="E22" s="96">
        <v>0</v>
      </c>
      <c r="F22" s="88"/>
      <c r="Q22" t="s">
        <v>86</v>
      </c>
      <c r="U22" s="87">
        <v>3540151</v>
      </c>
    </row>
    <row r="23" spans="2:23" ht="17" thickBot="1" x14ac:dyDescent="0.25">
      <c r="B23" s="97" t="s">
        <v>81</v>
      </c>
      <c r="C23" s="90"/>
      <c r="D23" s="101">
        <f>SUM(D8:D22)</f>
        <v>4046015</v>
      </c>
      <c r="E23" s="91"/>
      <c r="F23" s="88"/>
      <c r="G23" s="87">
        <f>D23</f>
        <v>4046015</v>
      </c>
      <c r="H23" s="109">
        <f>G23*0.99</f>
        <v>4005554.85</v>
      </c>
      <c r="I23" s="109">
        <f t="shared" ref="I23:T23" si="6">H23*0.99</f>
        <v>3965499.3015000001</v>
      </c>
      <c r="J23" s="109">
        <f t="shared" si="6"/>
        <v>3925844.3084849999</v>
      </c>
      <c r="K23" s="109">
        <f t="shared" si="6"/>
        <v>3886585.86540015</v>
      </c>
      <c r="L23" s="109">
        <f t="shared" si="6"/>
        <v>3847720.0067461482</v>
      </c>
      <c r="M23" s="109">
        <f t="shared" si="6"/>
        <v>3809242.8066786868</v>
      </c>
      <c r="N23" s="109">
        <f t="shared" si="6"/>
        <v>3771150.3786118999</v>
      </c>
      <c r="O23" s="109">
        <f t="shared" si="6"/>
        <v>3733438.8748257807</v>
      </c>
      <c r="P23" s="109">
        <f t="shared" si="6"/>
        <v>3696104.4860775229</v>
      </c>
      <c r="Q23" s="109">
        <f t="shared" si="6"/>
        <v>3659143.4412167477</v>
      </c>
      <c r="R23" s="109">
        <f t="shared" si="6"/>
        <v>3622552.0068045803</v>
      </c>
      <c r="S23" s="109">
        <f t="shared" si="6"/>
        <v>3586326.4867365346</v>
      </c>
      <c r="T23" s="109">
        <f t="shared" si="6"/>
        <v>3550463.2218691693</v>
      </c>
    </row>
    <row r="25" spans="2:23" x14ac:dyDescent="0.2">
      <c r="Q25" t="s">
        <v>88</v>
      </c>
      <c r="U25" s="107">
        <f>(U20-U22)/U22</f>
        <v>4.0669972122792247E-3</v>
      </c>
    </row>
    <row r="27" spans="2:23" ht="98" customHeight="1" x14ac:dyDescent="0.2">
      <c r="B27" s="146" t="s">
        <v>90</v>
      </c>
      <c r="C27" s="146"/>
      <c r="D27" s="146"/>
      <c r="E27" s="146"/>
      <c r="F27" t="s">
        <v>82</v>
      </c>
      <c r="G27" t="s">
        <v>83</v>
      </c>
    </row>
    <row r="28" spans="2:23" ht="98" customHeight="1" x14ac:dyDescent="0.2">
      <c r="B28" s="146" t="s">
        <v>107</v>
      </c>
      <c r="C28" s="146"/>
      <c r="D28" s="146"/>
      <c r="E28" s="146"/>
      <c r="F28" t="s">
        <v>108</v>
      </c>
      <c r="G28" t="s">
        <v>83</v>
      </c>
    </row>
    <row r="29" spans="2:23" x14ac:dyDescent="0.2">
      <c r="B29" s="108"/>
      <c r="C29" s="108"/>
      <c r="D29" s="108"/>
      <c r="E29" s="108"/>
      <c r="U29" s="103"/>
    </row>
    <row r="30" spans="2:23" ht="38" customHeight="1" x14ac:dyDescent="0.2">
      <c r="B30" s="146" t="s">
        <v>110</v>
      </c>
      <c r="C30" s="146"/>
      <c r="D30" s="146"/>
      <c r="E30" s="146"/>
      <c r="F30" s="102" t="s">
        <v>84</v>
      </c>
      <c r="G30" t="s">
        <v>85</v>
      </c>
      <c r="U30" s="103"/>
    </row>
    <row r="31" spans="2:23" ht="38" customHeight="1" x14ac:dyDescent="0.2">
      <c r="B31" s="146" t="s">
        <v>109</v>
      </c>
      <c r="C31" s="146"/>
      <c r="D31" s="146"/>
      <c r="E31" s="146"/>
      <c r="F31" s="102" t="s">
        <v>111</v>
      </c>
      <c r="G31" t="s">
        <v>85</v>
      </c>
      <c r="U31" s="103"/>
    </row>
    <row r="33" spans="17:21" x14ac:dyDescent="0.2">
      <c r="U33" s="103"/>
    </row>
    <row r="37" spans="17:21" x14ac:dyDescent="0.2">
      <c r="Q37" s="109"/>
    </row>
    <row r="40" spans="17:21" x14ac:dyDescent="0.2">
      <c r="Q40" s="109"/>
    </row>
    <row r="41" spans="17:21" x14ac:dyDescent="0.2">
      <c r="Q41" s="103"/>
    </row>
  </sheetData>
  <mergeCells count="9">
    <mergeCell ref="B31:E31"/>
    <mergeCell ref="B1:L4"/>
    <mergeCell ref="B30:E30"/>
    <mergeCell ref="B7:C7"/>
    <mergeCell ref="B8:B12"/>
    <mergeCell ref="B13:B17"/>
    <mergeCell ref="B18:B22"/>
    <mergeCell ref="B27:E27"/>
    <mergeCell ref="B28:E2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Calculations Local values</vt:lpstr>
      <vt:lpstr>Methodology SSC group Values</vt:lpstr>
      <vt:lpstr>Areas per forest type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Cuisset</dc:creator>
  <cp:lastModifiedBy>Usuario de Microsoft Office</cp:lastModifiedBy>
  <dcterms:created xsi:type="dcterms:W3CDTF">2012-11-30T18:01:08Z</dcterms:created>
  <dcterms:modified xsi:type="dcterms:W3CDTF">2016-07-13T17:39:22Z</dcterms:modified>
</cp:coreProperties>
</file>