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autoCompressPictures="0"/>
  <mc:AlternateContent xmlns:mc="http://schemas.openxmlformats.org/markup-compatibility/2006">
    <mc:Choice Requires="x15">
      <x15ac:absPath xmlns:x15ac="http://schemas.microsoft.com/office/spreadsheetml/2010/11/ac" url="/Users/Abhishekgoyal/Google Drive/2015_ADALYs_meth/2016_Project management/Draft methodology/Draft Version/For public consultation/"/>
    </mc:Choice>
  </mc:AlternateContent>
  <bookViews>
    <workbookView xWindow="920" yWindow="460" windowWidth="24680" windowHeight="15540" tabRatio="500"/>
  </bookViews>
  <sheets>
    <sheet name="Sheet1" sheetId="1" r:id="rId1"/>
  </sheets>
  <calcPr calcId="150001" iterateDelta="252"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37" i="1" l="1"/>
  <c r="D36"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8" i="1"/>
  <c r="D39" i="1"/>
  <c r="D40" i="1"/>
  <c r="D42" i="1"/>
  <c r="D43" i="1"/>
  <c r="D44" i="1"/>
  <c r="D45" i="1"/>
  <c r="D46" i="1"/>
  <c r="D52" i="1"/>
  <c r="D53" i="1"/>
  <c r="D54" i="1"/>
  <c r="D55" i="1"/>
  <c r="D56"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60" i="1"/>
  <c r="F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E59" i="1"/>
  <c r="E61" i="1"/>
  <c r="E58" i="1"/>
  <c r="E62" i="1"/>
  <c r="E63" i="1"/>
  <c r="F66"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52" i="1"/>
  <c r="I53" i="1"/>
  <c r="I54" i="1"/>
  <c r="I55" i="1"/>
  <c r="I56"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60"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J59" i="1"/>
  <c r="J61" i="1"/>
  <c r="J58" i="1"/>
  <c r="J62" i="1"/>
  <c r="J63" i="1"/>
  <c r="K66" i="1"/>
  <c r="K65" i="1"/>
  <c r="F65" i="1"/>
  <c r="J64" i="1"/>
  <c r="I50" i="1"/>
  <c r="I49" i="1"/>
  <c r="E64" i="1"/>
  <c r="D49" i="1"/>
  <c r="D50" i="1"/>
  <c r="D51" i="1"/>
  <c r="I51" i="1"/>
</calcChain>
</file>

<file path=xl/sharedStrings.xml><?xml version="1.0" encoding="utf-8"?>
<sst xmlns="http://schemas.openxmlformats.org/spreadsheetml/2006/main" count="169" uniqueCount="107">
  <si>
    <t>Mean</t>
  </si>
  <si>
    <t>Upper Quartile</t>
  </si>
  <si>
    <t>Lower Quartile</t>
  </si>
  <si>
    <t>Interquartile Range</t>
  </si>
  <si>
    <t>Outlier Threshold (Upper)</t>
  </si>
  <si>
    <t>Outlier Threshold (Lower)</t>
  </si>
  <si>
    <t>HH 2</t>
  </si>
  <si>
    <t>HH 1</t>
  </si>
  <si>
    <t>HH 3</t>
  </si>
  <si>
    <t>HH 4</t>
  </si>
  <si>
    <t>HH 5</t>
  </si>
  <si>
    <t>HH 6</t>
  </si>
  <si>
    <t>HH 7</t>
  </si>
  <si>
    <t>HH 8</t>
  </si>
  <si>
    <t>HH 9</t>
  </si>
  <si>
    <t>HH 10</t>
  </si>
  <si>
    <t>HH 11</t>
  </si>
  <si>
    <t>HH 12</t>
  </si>
  <si>
    <t>HH 13</t>
  </si>
  <si>
    <t>HH 14</t>
  </si>
  <si>
    <t>HH 15</t>
  </si>
  <si>
    <t>HH 16</t>
  </si>
  <si>
    <t>HH 17</t>
  </si>
  <si>
    <t>HH 18</t>
  </si>
  <si>
    <t>HH 19</t>
  </si>
  <si>
    <t>HH 20</t>
  </si>
  <si>
    <t>HH 21</t>
  </si>
  <si>
    <t>HH 22</t>
  </si>
  <si>
    <t>HH 23</t>
  </si>
  <si>
    <t>HH 24</t>
  </si>
  <si>
    <t>HH 25</t>
  </si>
  <si>
    <t>HH 26</t>
  </si>
  <si>
    <t>HH 27</t>
  </si>
  <si>
    <t>HH 28</t>
  </si>
  <si>
    <t>HH 29</t>
  </si>
  <si>
    <t>HH 30</t>
  </si>
  <si>
    <t>HH 31</t>
  </si>
  <si>
    <t>HH 32</t>
  </si>
  <si>
    <t>HH 33</t>
  </si>
  <si>
    <t>HH 34</t>
  </si>
  <si>
    <t>HH 35</t>
  </si>
  <si>
    <t>HH 36</t>
  </si>
  <si>
    <t>HH 37</t>
  </si>
  <si>
    <t>HH 38</t>
  </si>
  <si>
    <t>HH 39</t>
  </si>
  <si>
    <t>HH 40</t>
  </si>
  <si>
    <t>COV</t>
  </si>
  <si>
    <t>HH 42</t>
  </si>
  <si>
    <t>HH 43</t>
  </si>
  <si>
    <t>Household ID</t>
  </si>
  <si>
    <t>Household ID Project</t>
  </si>
  <si>
    <t>Baseline PEM</t>
  </si>
  <si>
    <t xml:space="preserve">Project PEM </t>
  </si>
  <si>
    <t>What baseline PM2.5 value may be applied for ADALYs calculation?</t>
  </si>
  <si>
    <t xml:space="preserve">Mean </t>
  </si>
  <si>
    <t>Outlier removal</t>
  </si>
  <si>
    <t>HH 41</t>
  </si>
  <si>
    <t>90% Lower bound</t>
  </si>
  <si>
    <t>90% Upper bound</t>
  </si>
  <si>
    <t>Baseline PM2.5 (µg/m3)</t>
  </si>
  <si>
    <t>Project PM2.5 (µg/m3)</t>
  </si>
  <si>
    <t>Does the result satisfy the 90/30 rule?</t>
  </si>
  <si>
    <t>Does the result satisfy the 90/30 precision rule?</t>
  </si>
  <si>
    <t>Precision =1.645*SEy/y*100</t>
  </si>
  <si>
    <t>Precision attained is estimated using the formula below</t>
  </si>
  <si>
    <t xml:space="preserve">Description </t>
  </si>
  <si>
    <t>y = Sample mean</t>
  </si>
  <si>
    <t>SEy = Standard error</t>
  </si>
  <si>
    <t>Standard error= Standard deviation/SQUARE ROOT of the sample size</t>
  </si>
  <si>
    <t xml:space="preserve">Average 48-hr exposures </t>
  </si>
  <si>
    <t>Example: 90/30 confidence / precision level</t>
  </si>
  <si>
    <t>Baseline and project PM2.5 (µg/m3)</t>
  </si>
  <si>
    <t>LOG</t>
  </si>
  <si>
    <t>Reference - Column C and Column G</t>
  </si>
  <si>
    <t>Reference - Column D and Column H</t>
  </si>
  <si>
    <t>Reference - Column E and Column I</t>
  </si>
  <si>
    <t>A normal distribution curve is generally not obtained for PEM, the 90/30 precision is applied to log-transformed values for PEM for baseline and project PM2.5 exposure level.</t>
  </si>
  <si>
    <t>90/30 confidence/precision check</t>
  </si>
  <si>
    <t>Reference - Cell - E58 and I58</t>
  </si>
  <si>
    <t>Where</t>
  </si>
  <si>
    <t>Result</t>
  </si>
  <si>
    <t>If No</t>
  </si>
  <si>
    <t>If Yes</t>
  </si>
  <si>
    <t>Lower bound = Mean - 1.645* Standard error</t>
  </si>
  <si>
    <t>Upper bound = Mean +1.645* Standard error</t>
  </si>
  <si>
    <t>Outlier identification</t>
  </si>
  <si>
    <t xml:space="preserve">Outliers are data points that differ greatly from the majority of a set of data. These values fall outside of an overall trend that is present in the  data set. In this example, Interquartile Range (IQR) method is applied to identify the outliers.  Here, potential outliers are identified as those data points which are either greater than 1.5 times the interquartile range (IQR) from the third quartile, or less than 1.5 times the IQR from the first quartile.  </t>
  </si>
  <si>
    <t xml:space="preserve">If 90/30 precision level is achieved, the mean value for baseline (cell E60) and project scenario ( cell I60) shall be applied for ADALYs calculation. In this example the 90/30 precision level is achieved therefore mean value can be applied. </t>
  </si>
  <si>
    <t>If 90/30 precision level is not achieved, the project developer shall increase the sample size or determine PM2.5 values; the lower bound for baseline scenario and upper bound for project scenario using the formula below</t>
  </si>
  <si>
    <t>What is the precision attained?</t>
  </si>
  <si>
    <t>HH 45</t>
  </si>
  <si>
    <t>Standard Deviation</t>
  </si>
  <si>
    <t xml:space="preserve">1.645 = Two-sided critical z-value </t>
  </si>
  <si>
    <t>Baseline 90/30 check</t>
  </si>
  <si>
    <t>Project 90/30 check</t>
  </si>
  <si>
    <t>Reference - Baseline PM2.5 =Cell E59 and Project PM2.5 =Cell I59</t>
  </si>
  <si>
    <t>Log Baseline PM2.5 µg/m3</t>
  </si>
  <si>
    <t>Log Baseline PM 2.5</t>
  </si>
  <si>
    <t>Baseline PM2.5 without outlier</t>
  </si>
  <si>
    <t>Project PM2.5 without outlier</t>
  </si>
  <si>
    <t xml:space="preserve">Log Project PM2.5 µg/m3 </t>
  </si>
  <si>
    <t>Standard error</t>
  </si>
  <si>
    <t>Sample Mean</t>
  </si>
  <si>
    <t>Log Baseline PM 2.5 without outlier</t>
  </si>
  <si>
    <t>Log Project PM 2.5 without outlier</t>
  </si>
  <si>
    <t>Sample Size</t>
  </si>
  <si>
    <t>The project developer shall use the monitored PM2.5 value in column C and G for baseline and project scenario, respectively determined following the guidelines provided in section 4.3 and 5.3 of the ADALYs methodology. In this example, hypothetical values for baseline and project PM2.5 exposure level have been used to demonstrate 90/30 confidence / precision level assessment. (i.e., the end-points of the 90% confidence interval of the mean lie within +/- 30% of the estimated mean).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</si>
</sst>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color theme="1"/>
      <name val="Avenir-Book"/>
      <family val="2"/>
    </font>
    <font>
      <sz val="10"/>
      <color theme="1"/>
      <name val="Avenir-Book"/>
      <family val="2"/>
    </font>
    <font>
      <sz val="10"/>
      <color theme="1"/>
      <name val="Avenir Book"/>
    </font>
    <font>
      <b/>
      <sz val="11"/>
      <color indexed="8"/>
      <name val="Avenir Book"/>
    </font>
    <font>
      <b/>
      <sz val="11"/>
      <color theme="1"/>
      <name val="Avenir Book"/>
    </font>
    <font>
      <sz val="11"/>
      <color theme="1"/>
      <name val="Avenir Book"/>
    </font>
    <font>
      <sz val="11"/>
      <color theme="0"/>
      <name val="Avenir Book"/>
    </font>
    <font>
      <b/>
      <sz val="12"/>
      <color theme="1"/>
      <name val="Avenir Book"/>
    </font>
    <font>
      <i/>
      <sz val="11"/>
      <color theme="1"/>
      <name val="Avenir Book"/>
    </font>
    <font>
      <sz val="11"/>
      <color theme="1"/>
      <name val="Avenir-Book"/>
      <family val="2"/>
    </font>
    <font>
      <b/>
      <sz val="11"/>
      <color theme="1"/>
      <name val="Avenir-Book"/>
      <family val="2"/>
    </font>
    <font>
      <sz val="12"/>
      <color theme="0"/>
      <name val="Avenir Book"/>
    </font>
    <font>
      <b/>
      <i/>
      <sz val="11"/>
      <color theme="1"/>
      <name val="Avenir Book"/>
    </font>
    <font>
      <b/>
      <i/>
      <sz val="11"/>
      <color theme="1"/>
      <name val="Avenir-Book"/>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15">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right/>
      <top style="thin">
        <color auto="1"/>
      </top>
      <bottom/>
      <diagonal/>
    </border>
    <border>
      <left/>
      <right/>
      <top/>
      <bottom style="thin">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2">
    <xf numFmtId="0" fontId="0" fillId="0" borderId="0"/>
    <xf numFmtId="9" fontId="1" fillId="0" borderId="0" applyFont="0" applyFill="0" applyBorder="0" applyAlignment="0" applyProtection="0"/>
  </cellStyleXfs>
  <cellXfs count="79">
    <xf numFmtId="0" fontId="0" fillId="0" borderId="0" xfId="0"/>
    <xf numFmtId="0" fontId="2" fillId="2" borderId="0" xfId="0" applyFont="1" applyFill="1"/>
    <xf numFmtId="0" fontId="5" fillId="2" borderId="0" xfId="0" applyFont="1" applyFill="1" applyBorder="1"/>
    <xf numFmtId="0" fontId="5" fillId="2" borderId="6" xfId="0" applyFont="1" applyFill="1" applyBorder="1"/>
    <xf numFmtId="0" fontId="2" fillId="2" borderId="0" xfId="0" applyFont="1" applyFill="1" applyAlignment="1">
      <alignment wrapText="1"/>
    </xf>
    <xf numFmtId="0" fontId="2" fillId="0" borderId="0" xfId="0" applyFont="1" applyFill="1"/>
    <xf numFmtId="0" fontId="2" fillId="2" borderId="0" xfId="0" applyFont="1" applyFill="1" applyAlignment="1">
      <alignment horizontal="left" vertical="top" wrapText="1"/>
    </xf>
    <xf numFmtId="0" fontId="5" fillId="3" borderId="3"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5" fillId="2" borderId="0" xfId="0" applyFont="1" applyFill="1"/>
    <xf numFmtId="0" fontId="7" fillId="4" borderId="0" xfId="0" applyFont="1" applyFill="1" applyAlignment="1">
      <alignment horizontal="left" vertical="top" wrapText="1"/>
    </xf>
    <xf numFmtId="0" fontId="7" fillId="4" borderId="1" xfId="0" applyFont="1" applyFill="1" applyBorder="1" applyAlignment="1">
      <alignment horizontal="left" vertical="top" wrapText="1"/>
    </xf>
    <xf numFmtId="0" fontId="7" fillId="4" borderId="2" xfId="0" applyFont="1" applyFill="1" applyBorder="1" applyAlignment="1">
      <alignment horizontal="left" vertical="top" wrapText="1"/>
    </xf>
    <xf numFmtId="0" fontId="5" fillId="4" borderId="0" xfId="0" applyFont="1" applyFill="1" applyAlignment="1">
      <alignment horizontal="left"/>
    </xf>
    <xf numFmtId="0" fontId="5" fillId="4" borderId="0" xfId="0" applyFont="1" applyFill="1" applyAlignment="1">
      <alignment horizontal="left" wrapText="1"/>
    </xf>
    <xf numFmtId="0" fontId="5" fillId="4" borderId="0" xfId="0" applyFont="1" applyFill="1"/>
    <xf numFmtId="0" fontId="5" fillId="0" borderId="0" xfId="0" applyFont="1" applyFill="1"/>
    <xf numFmtId="0" fontId="8" fillId="2" borderId="0" xfId="0" applyFont="1" applyFill="1"/>
    <xf numFmtId="0" fontId="5" fillId="2" borderId="3" xfId="0" applyFont="1" applyFill="1" applyBorder="1" applyAlignment="1">
      <alignment horizontal="center"/>
    </xf>
    <xf numFmtId="0" fontId="5" fillId="4" borderId="0" xfId="0" applyFont="1" applyFill="1" applyBorder="1"/>
    <xf numFmtId="2" fontId="5" fillId="2" borderId="4" xfId="0" applyNumberFormat="1" applyFont="1" applyFill="1" applyBorder="1" applyAlignment="1">
      <alignment horizontal="center" vertical="center"/>
    </xf>
    <xf numFmtId="0" fontId="5" fillId="2" borderId="3" xfId="0" applyFont="1" applyFill="1" applyBorder="1" applyAlignment="1">
      <alignment horizontal="center" vertical="top"/>
    </xf>
    <xf numFmtId="0" fontId="5" fillId="4" borderId="0" xfId="0" applyFont="1" applyFill="1" applyBorder="1" applyAlignment="1">
      <alignment horizontal="center" vertical="top"/>
    </xf>
    <xf numFmtId="0" fontId="5" fillId="2" borderId="5" xfId="0" applyFont="1" applyFill="1" applyBorder="1"/>
    <xf numFmtId="165" fontId="9" fillId="2" borderId="0" xfId="0" applyNumberFormat="1" applyFont="1" applyFill="1" applyBorder="1"/>
    <xf numFmtId="2" fontId="5" fillId="2" borderId="0" xfId="0" applyNumberFormat="1" applyFont="1" applyFill="1" applyBorder="1"/>
    <xf numFmtId="165" fontId="5" fillId="2" borderId="0" xfId="0" applyNumberFormat="1" applyFont="1" applyFill="1" applyBorder="1"/>
    <xf numFmtId="0" fontId="6" fillId="3" borderId="0" xfId="0" applyFont="1" applyFill="1"/>
    <xf numFmtId="0" fontId="11" fillId="3" borderId="0" xfId="0" applyFont="1" applyFill="1"/>
    <xf numFmtId="2" fontId="5" fillId="2" borderId="0" xfId="0" applyNumberFormat="1" applyFont="1" applyFill="1" applyBorder="1" applyAlignment="1">
      <alignment horizontal="center"/>
    </xf>
    <xf numFmtId="0" fontId="5" fillId="2" borderId="7" xfId="0" applyFont="1" applyFill="1" applyBorder="1"/>
    <xf numFmtId="0" fontId="5" fillId="2" borderId="8" xfId="0" applyFont="1" applyFill="1" applyBorder="1"/>
    <xf numFmtId="0" fontId="5" fillId="2" borderId="9" xfId="0" applyFont="1" applyFill="1" applyBorder="1"/>
    <xf numFmtId="0" fontId="5" fillId="2" borderId="10" xfId="0" applyFont="1" applyFill="1" applyBorder="1"/>
    <xf numFmtId="0" fontId="2" fillId="2" borderId="0" xfId="0" applyFont="1" applyFill="1" applyBorder="1"/>
    <xf numFmtId="2" fontId="9" fillId="2" borderId="11" xfId="0" applyNumberFormat="1" applyFont="1" applyFill="1" applyBorder="1"/>
    <xf numFmtId="0" fontId="5" fillId="2" borderId="11" xfId="0" applyFont="1" applyFill="1" applyBorder="1"/>
    <xf numFmtId="165" fontId="9" fillId="2" borderId="11" xfId="0" applyNumberFormat="1" applyFont="1" applyFill="1" applyBorder="1"/>
    <xf numFmtId="165" fontId="5" fillId="2" borderId="11" xfId="0" applyNumberFormat="1" applyFont="1" applyFill="1" applyBorder="1"/>
    <xf numFmtId="0" fontId="5" fillId="2" borderId="12" xfId="0" applyFont="1" applyFill="1" applyBorder="1"/>
    <xf numFmtId="0" fontId="2" fillId="2" borderId="13" xfId="0" applyFont="1" applyFill="1" applyBorder="1"/>
    <xf numFmtId="165" fontId="5" fillId="2" borderId="13" xfId="0" applyNumberFormat="1" applyFont="1" applyFill="1" applyBorder="1"/>
    <xf numFmtId="165" fontId="5" fillId="2" borderId="14" xfId="0" applyNumberFormat="1" applyFont="1" applyFill="1" applyBorder="1"/>
    <xf numFmtId="2" fontId="9" fillId="2" borderId="0" xfId="0" applyNumberFormat="1" applyFont="1" applyFill="1" applyBorder="1"/>
    <xf numFmtId="1" fontId="5" fillId="2" borderId="0" xfId="0" applyNumberFormat="1" applyFont="1" applyFill="1" applyBorder="1" applyAlignment="1">
      <alignment horizontal="center" vertical="center"/>
    </xf>
    <xf numFmtId="1" fontId="5" fillId="2" borderId="0" xfId="0" applyNumberFormat="1" applyFont="1" applyFill="1" applyBorder="1" applyAlignment="1">
      <alignment horizontal="center"/>
    </xf>
    <xf numFmtId="2" fontId="5" fillId="2" borderId="6" xfId="0" applyNumberFormat="1" applyFont="1" applyFill="1" applyBorder="1"/>
    <xf numFmtId="1" fontId="5" fillId="2" borderId="4" xfId="0" applyNumberFormat="1" applyFont="1" applyFill="1" applyBorder="1" applyAlignment="1">
      <alignment horizontal="center" vertical="center"/>
    </xf>
    <xf numFmtId="9" fontId="4" fillId="4" borderId="0" xfId="1" applyFont="1" applyFill="1" applyBorder="1"/>
    <xf numFmtId="0" fontId="4" fillId="4" borderId="0" xfId="0" applyFont="1" applyFill="1" applyBorder="1"/>
    <xf numFmtId="0" fontId="4" fillId="4" borderId="0" xfId="0" applyFont="1" applyFill="1" applyBorder="1" applyAlignment="1">
      <alignment horizontal="left"/>
    </xf>
    <xf numFmtId="0" fontId="5" fillId="4" borderId="7" xfId="0" applyFont="1" applyFill="1" applyBorder="1"/>
    <xf numFmtId="0" fontId="5" fillId="4" borderId="8" xfId="0" applyFont="1" applyFill="1" applyBorder="1"/>
    <xf numFmtId="0" fontId="5" fillId="4" borderId="9" xfId="0" applyFont="1" applyFill="1" applyBorder="1"/>
    <xf numFmtId="0" fontId="5" fillId="4" borderId="10" xfId="0" applyFont="1" applyFill="1" applyBorder="1"/>
    <xf numFmtId="0" fontId="5" fillId="4" borderId="11" xfId="0" applyFont="1" applyFill="1" applyBorder="1"/>
    <xf numFmtId="0" fontId="3" fillId="4" borderId="10" xfId="0" applyFont="1" applyFill="1" applyBorder="1" applyAlignment="1">
      <alignment horizontal="left"/>
    </xf>
    <xf numFmtId="164" fontId="10" fillId="4" borderId="11" xfId="1" applyNumberFormat="1" applyFont="1" applyFill="1" applyBorder="1" applyAlignment="1">
      <alignment horizontal="left"/>
    </xf>
    <xf numFmtId="0" fontId="4" fillId="4" borderId="11" xfId="0" applyFont="1" applyFill="1" applyBorder="1" applyAlignment="1">
      <alignment horizontal="left"/>
    </xf>
    <xf numFmtId="0" fontId="4" fillId="4" borderId="10" xfId="0" applyFont="1" applyFill="1" applyBorder="1"/>
    <xf numFmtId="1" fontId="4" fillId="4" borderId="11" xfId="0" applyNumberFormat="1" applyFont="1" applyFill="1" applyBorder="1" applyAlignment="1">
      <alignment horizontal="left"/>
    </xf>
    <xf numFmtId="0" fontId="5" fillId="4" borderId="12" xfId="0" applyFont="1" applyFill="1" applyBorder="1"/>
    <xf numFmtId="0" fontId="5" fillId="4" borderId="13" xfId="0" applyFont="1" applyFill="1" applyBorder="1"/>
    <xf numFmtId="0" fontId="4" fillId="4" borderId="13" xfId="0" applyFont="1" applyFill="1" applyBorder="1"/>
    <xf numFmtId="0" fontId="4" fillId="4" borderId="13" xfId="0" applyFont="1" applyFill="1" applyBorder="1" applyAlignment="1">
      <alignment horizontal="left"/>
    </xf>
    <xf numFmtId="1" fontId="4" fillId="4" borderId="14" xfId="0" applyNumberFormat="1" applyFont="1" applyFill="1" applyBorder="1" applyAlignment="1">
      <alignment horizontal="left"/>
    </xf>
    <xf numFmtId="0" fontId="8" fillId="4" borderId="9" xfId="0" applyFont="1" applyFill="1" applyBorder="1"/>
    <xf numFmtId="0" fontId="8" fillId="4" borderId="11" xfId="0" applyFont="1" applyFill="1" applyBorder="1"/>
    <xf numFmtId="10" fontId="10" fillId="4" borderId="0" xfId="1" applyNumberFormat="1" applyFont="1" applyFill="1" applyBorder="1" applyAlignment="1">
      <alignment horizontal="right"/>
    </xf>
    <xf numFmtId="0" fontId="4" fillId="4" borderId="0" xfId="0" applyFont="1" applyFill="1" applyBorder="1" applyAlignment="1">
      <alignment horizontal="right"/>
    </xf>
    <xf numFmtId="0" fontId="12" fillId="4" borderId="8" xfId="0" applyFont="1" applyFill="1" applyBorder="1"/>
    <xf numFmtId="2" fontId="13" fillId="4" borderId="8" xfId="0" applyNumberFormat="1" applyFont="1" applyFill="1" applyBorder="1"/>
    <xf numFmtId="0" fontId="12" fillId="4" borderId="0" xfId="0" applyFont="1" applyFill="1" applyBorder="1"/>
    <xf numFmtId="2" fontId="13" fillId="4" borderId="0" xfId="0" applyNumberFormat="1" applyFont="1" applyFill="1" applyBorder="1"/>
    <xf numFmtId="0" fontId="5" fillId="4" borderId="0" xfId="0" applyFont="1" applyFill="1" applyBorder="1" applyAlignment="1">
      <alignment horizontal="left" vertical="top" wrapText="1"/>
    </xf>
    <xf numFmtId="0" fontId="5" fillId="4" borderId="4" xfId="0" applyFont="1" applyFill="1" applyBorder="1" applyAlignment="1">
      <alignment horizontal="left" vertical="top" wrapText="1"/>
    </xf>
    <xf numFmtId="0" fontId="8" fillId="2" borderId="4" xfId="0" applyFont="1" applyFill="1" applyBorder="1" applyAlignment="1">
      <alignment horizontal="left" vertical="top" wrapText="1"/>
    </xf>
  </cellXfs>
  <cellStyles count="2">
    <cellStyle name="Normal" xfId="0" builtinId="0"/>
    <cellStyle name="Percent" xfId="1" builtinId="5"/>
  </cellStyles>
  <dxfs count="18">
    <dxf>
      <font>
        <b val="0"/>
        <i val="0"/>
        <strike val="0"/>
        <condense val="0"/>
        <extend val="0"/>
        <outline val="0"/>
        <shadow val="0"/>
        <u val="none"/>
        <vertAlign val="baseline"/>
        <sz val="11"/>
        <color theme="1"/>
        <name val="Avenir Book"/>
        <scheme val="none"/>
      </font>
      <numFmt numFmtId="1" formatCode="0"/>
      <fill>
        <patternFill patternType="solid">
          <fgColor indexed="64"/>
          <bgColor theme="0"/>
        </patternFill>
      </fill>
    </dxf>
    <dxf>
      <font>
        <b val="0"/>
        <i val="0"/>
        <strike val="0"/>
        <condense val="0"/>
        <extend val="0"/>
        <outline val="0"/>
        <shadow val="0"/>
        <u val="none"/>
        <vertAlign val="baseline"/>
        <sz val="11"/>
        <color theme="1"/>
        <name val="Avenir Book"/>
        <scheme val="none"/>
      </font>
      <numFmt numFmtId="2" formatCode="0.00"/>
      <fill>
        <patternFill patternType="solid">
          <fgColor indexed="64"/>
          <bgColor theme="0"/>
        </patternFill>
      </fill>
      <alignment horizontal="center" vertical="center" textRotation="0" wrapText="0" indent="0" justifyLastLine="0" shrinkToFit="0" readingOrder="0"/>
      <border diagonalUp="0" diagonalDown="0">
        <left/>
        <right style="medium">
          <color auto="1"/>
        </right>
        <top/>
        <bottom/>
        <vertical/>
        <horizontal/>
      </border>
    </dxf>
    <dxf>
      <font>
        <b val="0"/>
        <i val="0"/>
        <strike val="0"/>
        <condense val="0"/>
        <extend val="0"/>
        <outline val="0"/>
        <shadow val="0"/>
        <u val="none"/>
        <vertAlign val="baseline"/>
        <sz val="11"/>
        <color theme="1"/>
        <name val="Avenir Book"/>
        <scheme val="none"/>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venir Book"/>
        <scheme val="none"/>
      </font>
      <fill>
        <patternFill patternType="solid">
          <fgColor indexed="64"/>
          <bgColor theme="0" tint="-0.249977111117893"/>
        </patternFill>
      </fill>
      <alignment horizontal="center" vertical="top" textRotation="0" wrapText="0" indent="0" justifyLastLine="0" shrinkToFit="0"/>
    </dxf>
    <dxf>
      <font>
        <b val="0"/>
        <i val="0"/>
        <strike val="0"/>
        <condense val="0"/>
        <extend val="0"/>
        <outline val="0"/>
        <shadow val="0"/>
        <u val="none"/>
        <vertAlign val="baseline"/>
        <sz val="11"/>
        <color theme="1"/>
        <name val="Avenir Book"/>
        <scheme val="none"/>
      </font>
      <fill>
        <patternFill patternType="solid">
          <fgColor indexed="64"/>
          <bgColor theme="0"/>
        </patternFill>
      </fill>
      <alignment horizontal="center" vertical="top" textRotation="0" wrapText="0" indent="0" justifyLastLine="0" shrinkToFit="0"/>
    </dxf>
    <dxf>
      <font>
        <b val="0"/>
        <i val="0"/>
        <strike val="0"/>
        <condense val="0"/>
        <extend val="0"/>
        <outline val="0"/>
        <shadow val="0"/>
        <u val="none"/>
        <vertAlign val="baseline"/>
        <sz val="11"/>
        <color theme="1"/>
        <name val="Avenir Book"/>
        <scheme val="none"/>
      </font>
      <numFmt numFmtId="1" formatCode="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venir Book"/>
        <scheme val="none"/>
      </font>
      <numFmt numFmtId="2" formatCode="0.00"/>
      <fill>
        <patternFill patternType="solid">
          <fgColor indexed="64"/>
          <bgColor theme="0"/>
        </patternFill>
      </fill>
    </dxf>
    <dxf>
      <font>
        <b val="0"/>
        <i val="0"/>
        <strike val="0"/>
        <condense val="0"/>
        <extend val="0"/>
        <outline val="0"/>
        <shadow val="0"/>
        <u val="none"/>
        <vertAlign val="baseline"/>
        <sz val="11"/>
        <color theme="1"/>
        <name val="Avenir Book"/>
        <scheme val="none"/>
      </font>
      <numFmt numFmtId="2" formatCode="0.00"/>
      <fill>
        <patternFill patternType="solid">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venir Book"/>
        <scheme val="none"/>
      </font>
      <fill>
        <patternFill patternType="solid">
          <fgColor indexed="64"/>
          <bgColor theme="0" tint="-0.249977111117893"/>
        </patternFill>
      </fill>
    </dxf>
    <dxf>
      <font>
        <b val="0"/>
        <i val="0"/>
        <strike val="0"/>
        <condense val="0"/>
        <extend val="0"/>
        <outline val="0"/>
        <shadow val="0"/>
        <u val="none"/>
        <vertAlign val="baseline"/>
        <sz val="11"/>
        <color theme="1"/>
        <name val="Avenir Book"/>
        <scheme val="none"/>
      </font>
      <fill>
        <patternFill patternType="solid">
          <fgColor indexed="64"/>
          <bgColor theme="0"/>
        </patternFill>
      </fill>
      <alignment horizontal="center" vertical="bottom"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11"/>
        <color theme="1"/>
        <name val="Avenir Book"/>
        <scheme val="none"/>
      </font>
      <fill>
        <patternFill patternType="solid">
          <fgColor indexed="64"/>
          <bgColor theme="0"/>
        </patternFill>
      </fill>
    </dxf>
    <dxf>
      <font>
        <b val="0"/>
        <i val="0"/>
        <strike val="0"/>
        <condense val="0"/>
        <extend val="0"/>
        <outline val="0"/>
        <shadow val="0"/>
        <u val="none"/>
        <vertAlign val="baseline"/>
        <sz val="11"/>
        <color theme="1"/>
        <name val="Avenir Book"/>
        <scheme val="none"/>
      </font>
      <fill>
        <patternFill patternType="solid">
          <fgColor indexed="64"/>
          <bgColor theme="1"/>
        </patternFill>
      </fill>
      <alignment horizontal="left" vertical="top" textRotation="0" wrapText="1" indent="0" justifyLastLine="0" shrinkToFit="0"/>
    </dxf>
    <dxf>
      <font>
        <color theme="1"/>
      </font>
      <fill>
        <patternFill>
          <bgColor theme="5" tint="0.39994506668294322"/>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1"/>
      </font>
      <fill>
        <patternFill>
          <bgColor theme="5" tint="0.39994506668294322"/>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ables/table1.xml><?xml version="1.0" encoding="utf-8"?>
<table xmlns="http://schemas.openxmlformats.org/spreadsheetml/2006/main" id="1" name="Table1" displayName="Table1" ref="B2:K46" totalsRowShown="0" headerRowDxfId="11" dataDxfId="10">
  <autoFilter ref="B2:K46"/>
  <tableColumns count="10">
    <tableColumn id="1" name="Household ID" dataDxfId="9"/>
    <tableColumn id="2" name="Baseline PM2.5 (µg/m3)" dataDxfId="8"/>
    <tableColumn id="3" name="Log Baseline PM2.5 µg/m3" dataDxfId="7">
      <calculatedColumnFormula>IF(Table1[[#This Row],[Project PM2.5 (µg/m3)]]&lt;&gt;0,LOG(Table1[[#This Row],[Baseline PM2.5 (µg/m3)]]),"")</calculatedColumnFormula>
    </tableColumn>
    <tableColumn id="4" name="Log Baseline PM 2.5 without outlier" dataDxfId="6">
      <calculatedColumnFormula>IF(Table1[[#This Row],[Log Baseline PM2.5 µg/m3]]&lt;&gt;0,IF((OR(D3&gt;=$D$55, D3&lt;=$D$56)), "Outlier", D3), "")</calculatedColumnFormula>
    </tableColumn>
    <tableColumn id="9" name="Baseline PM2.5 without outlier" dataDxfId="5">
      <calculatedColumnFormula>IF(Table1[[#This Row],[Log Baseline PM 2.5 without outlier]]="Outlier","",Table1[[#This Row],[Baseline PM2.5 (µg/m3)]])</calculatedColumnFormula>
    </tableColumn>
    <tableColumn id="5" name="Household ID Project" dataDxfId="4"/>
    <tableColumn id="6" name="Project PM2.5 (µg/m3)" dataDxfId="3"/>
    <tableColumn id="7" name="Log Project PM2.5 µg/m3 " dataDxfId="2">
      <calculatedColumnFormula>IF(Table1[[#This Row],[Project PM2.5 (µg/m3)]]&lt;&gt;0,LOG(Table1[[#This Row],[Project PM2.5 (µg/m3)]]),"")</calculatedColumnFormula>
    </tableColumn>
    <tableColumn id="8" name="Log Project PM 2.5 without outlier" dataDxfId="1">
      <calculatedColumnFormula>IF(Table1[[#This Row],[Project PM2.5 (µg/m3)]]&lt;&gt;0,IF((OR(I3&gt;=$I$55, I3&lt;$I$56)), "Outlier", I3), "")</calculatedColumnFormula>
    </tableColumn>
    <tableColumn id="10" name="Project PM2.5 without outlier" dataDxfId="0">
      <calculatedColumnFormula>IF(Table1[[#This Row],[Log Project PM 2.5 without outlier]]="Outlier"," ",Table1[[#This Row],[Project PM2.5 (µg/m3)]])</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tabSelected="1" workbookViewId="0">
      <pane xSplit="1" ySplit="2" topLeftCell="B35" activePane="bottomRight" state="frozen"/>
      <selection pane="topRight" activeCell="B1" sqref="B1"/>
      <selection pane="bottomLeft" activeCell="A4" sqref="A4"/>
      <selection pane="bottomRight" activeCell="F66" sqref="F66"/>
    </sheetView>
  </sheetViews>
  <sheetFormatPr baseColWidth="10" defaultRowHeight="15" x14ac:dyDescent="0.25"/>
  <cols>
    <col min="1" max="1" width="64.1640625" style="1" customWidth="1"/>
    <col min="2" max="2" width="22.83203125" style="1" customWidth="1"/>
    <col min="3" max="3" width="15.1640625" style="1" customWidth="1"/>
    <col min="4" max="4" width="18.33203125" style="1" customWidth="1"/>
    <col min="5" max="5" width="13.83203125" style="1" customWidth="1"/>
    <col min="6" max="6" width="17.33203125" style="1" customWidth="1"/>
    <col min="7" max="7" width="22.83203125" style="1" customWidth="1"/>
    <col min="8" max="8" width="14.83203125" style="1" customWidth="1"/>
    <col min="9" max="9" width="18.6640625" style="1" customWidth="1"/>
    <col min="10" max="11" width="16.6640625" style="1" customWidth="1"/>
    <col min="12" max="16384" width="10.83203125" style="1"/>
  </cols>
  <sheetData>
    <row r="1" spans="1:11" s="4" customFormat="1" ht="34" x14ac:dyDescent="0.25">
      <c r="A1" s="12" t="s">
        <v>70</v>
      </c>
      <c r="B1" s="13" t="s">
        <v>51</v>
      </c>
      <c r="C1" s="14" t="s">
        <v>69</v>
      </c>
      <c r="D1" s="14" t="s">
        <v>97</v>
      </c>
      <c r="E1" s="14" t="s">
        <v>55</v>
      </c>
      <c r="F1" s="14"/>
      <c r="G1" s="13" t="s">
        <v>52</v>
      </c>
      <c r="H1" s="14" t="s">
        <v>69</v>
      </c>
      <c r="I1" s="14"/>
      <c r="J1" s="14" t="s">
        <v>55</v>
      </c>
      <c r="K1" s="14"/>
    </row>
    <row r="2" spans="1:11" s="6" customFormat="1" ht="30" customHeight="1" x14ac:dyDescent="0.25">
      <c r="A2" s="30" t="s">
        <v>65</v>
      </c>
      <c r="B2" s="7" t="s">
        <v>49</v>
      </c>
      <c r="C2" s="8" t="s">
        <v>59</v>
      </c>
      <c r="D2" s="8" t="s">
        <v>96</v>
      </c>
      <c r="E2" s="9" t="s">
        <v>103</v>
      </c>
      <c r="F2" s="8" t="s">
        <v>98</v>
      </c>
      <c r="G2" s="10" t="s">
        <v>50</v>
      </c>
      <c r="H2" s="8" t="s">
        <v>60</v>
      </c>
      <c r="I2" s="8" t="s">
        <v>100</v>
      </c>
      <c r="J2" s="9" t="s">
        <v>104</v>
      </c>
      <c r="K2" s="8" t="s">
        <v>99</v>
      </c>
    </row>
    <row r="3" spans="1:11" ht="17" customHeight="1" x14ac:dyDescent="0.25">
      <c r="A3" s="29" t="s">
        <v>71</v>
      </c>
      <c r="B3" s="20" t="s">
        <v>7</v>
      </c>
      <c r="C3" s="21">
        <v>117</v>
      </c>
      <c r="D3" s="31">
        <f>IF(Table1[[#This Row],[Project PM2.5 (µg/m3)]]&lt;&gt;0,LOG(Table1[[#This Row],[Baseline PM2.5 (µg/m3)]]),"")</f>
        <v>2.0681858617461617</v>
      </c>
      <c r="E3" s="22">
        <f>IF(Table1[[#This Row],[Log Baseline PM2.5 µg/m3]]&lt;&gt;0,IF((OR(D3&gt;=$D$55, D3&lt;=$D$56)), "Outlier", D3), "")</f>
        <v>2.0681858617461617</v>
      </c>
      <c r="F3" s="46">
        <f>IF(Table1[[#This Row],[Log Baseline PM 2.5 without outlier]]="Outlier","",Table1[[#This Row],[Baseline PM2.5 (µg/m3)]])</f>
        <v>117</v>
      </c>
      <c r="G3" s="23" t="s">
        <v>7</v>
      </c>
      <c r="H3" s="24">
        <v>55</v>
      </c>
      <c r="I3" s="31">
        <f>IF(Table1[[#This Row],[Project PM2.5 (µg/m3)]]&lt;&gt;0,LOG(Table1[[#This Row],[Project PM2.5 (µg/m3)]]),"")</f>
        <v>1.7403626894942439</v>
      </c>
      <c r="J3" s="22">
        <f>IF(Table1[[#This Row],[Project PM2.5 (µg/m3)]]&lt;&gt;0,IF((OR(I3&gt;=$I$55, I3&lt;$I$56)), "Outlier", I3), "")</f>
        <v>1.7403626894942439</v>
      </c>
      <c r="K3" s="49">
        <f>IF(Table1[[#This Row],[Log Project PM 2.5 without outlier]]="Outlier"," ",Table1[[#This Row],[Project PM2.5 (µg/m3)]])</f>
        <v>55</v>
      </c>
    </row>
    <row r="4" spans="1:11" ht="17" customHeight="1" x14ac:dyDescent="0.25">
      <c r="A4" s="19" t="s">
        <v>73</v>
      </c>
      <c r="B4" s="20" t="s">
        <v>6</v>
      </c>
      <c r="C4" s="21">
        <v>135</v>
      </c>
      <c r="D4" s="31">
        <f>IF(Table1[[#This Row],[Project PM2.5 (µg/m3)]]&lt;&gt;0,LOG(Table1[[#This Row],[Baseline PM2.5 (µg/m3)]]),"")</f>
        <v>2.1303337684950061</v>
      </c>
      <c r="E4" s="22">
        <f>IF(Table1[[#This Row],[Log Baseline PM2.5 µg/m3]]&lt;&gt;0,IF((OR(D4&gt;=$D$55, D4&lt;=$D$56)), "Outlier", D4), "")</f>
        <v>2.1303337684950061</v>
      </c>
      <c r="F4" s="46">
        <f>IF(Table1[[#This Row],[Log Baseline PM 2.5 without outlier]]="Outlier","",Table1[[#This Row],[Baseline PM2.5 (µg/m3)]])</f>
        <v>135</v>
      </c>
      <c r="G4" s="23" t="s">
        <v>6</v>
      </c>
      <c r="H4" s="24">
        <v>65</v>
      </c>
      <c r="I4" s="31">
        <f>IF(Table1[[#This Row],[Project PM2.5 (µg/m3)]]&lt;&gt;0,LOG(Table1[[#This Row],[Project PM2.5 (µg/m3)]]),"")</f>
        <v>1.8129133566428555</v>
      </c>
      <c r="J4" s="22">
        <f>IF(Table1[[#This Row],[Project PM2.5 (µg/m3)]]&lt;&gt;0,IF((OR(I4&gt;=$I$55, I4&lt;$I$56)), "Outlier", I4), "")</f>
        <v>1.8129133566428555</v>
      </c>
      <c r="K4" s="49">
        <f>IF(Table1[[#This Row],[Log Project PM 2.5 without outlier]]="Outlier"," ",Table1[[#This Row],[Project PM2.5 (µg/m3)]])</f>
        <v>65</v>
      </c>
    </row>
    <row r="5" spans="1:11" ht="17" customHeight="1" x14ac:dyDescent="0.25">
      <c r="A5" s="77" t="s">
        <v>106</v>
      </c>
      <c r="B5" s="20" t="s">
        <v>8</v>
      </c>
      <c r="C5" s="21">
        <v>220</v>
      </c>
      <c r="D5" s="31">
        <f>IF(Table1[[#This Row],[Project PM2.5 (µg/m3)]]&lt;&gt;0,LOG(Table1[[#This Row],[Baseline PM2.5 (µg/m3)]]),"")</f>
        <v>2.3424226808222062</v>
      </c>
      <c r="E5" s="22">
        <f>IF(Table1[[#This Row],[Log Baseline PM2.5 µg/m3]]&lt;&gt;0,IF((OR(D5&gt;=$D$55, D5&lt;=$D$56)), "Outlier", D5), "")</f>
        <v>2.3424226808222062</v>
      </c>
      <c r="F5" s="46">
        <f>IF(Table1[[#This Row],[Log Baseline PM 2.5 without outlier]]="Outlier","",Table1[[#This Row],[Baseline PM2.5 (µg/m3)]])</f>
        <v>220</v>
      </c>
      <c r="G5" s="23" t="s">
        <v>8</v>
      </c>
      <c r="H5" s="24">
        <v>120</v>
      </c>
      <c r="I5" s="31">
        <f>IF(Table1[[#This Row],[Project PM2.5 (µg/m3)]]&lt;&gt;0,LOG(Table1[[#This Row],[Project PM2.5 (µg/m3)]]),"")</f>
        <v>2.0791812460476247</v>
      </c>
      <c r="J5" s="22">
        <f>IF(Table1[[#This Row],[Project PM2.5 (µg/m3)]]&lt;&gt;0,IF((OR(I5&gt;=$I$55, I5&lt;$I$56)), "Outlier", I5), "")</f>
        <v>2.0791812460476247</v>
      </c>
      <c r="K5" s="49">
        <f>IF(Table1[[#This Row],[Log Project PM 2.5 without outlier]]="Outlier"," ",Table1[[#This Row],[Project PM2.5 (µg/m3)]])</f>
        <v>120</v>
      </c>
    </row>
    <row r="6" spans="1:11" ht="17" customHeight="1" x14ac:dyDescent="0.25">
      <c r="A6" s="77"/>
      <c r="B6" s="20" t="s">
        <v>9</v>
      </c>
      <c r="C6" s="21">
        <v>190</v>
      </c>
      <c r="D6" s="31">
        <f>IF(Table1[[#This Row],[Project PM2.5 (µg/m3)]]&lt;&gt;0,LOG(Table1[[#This Row],[Baseline PM2.5 (µg/m3)]]),"")</f>
        <v>2.2787536009528289</v>
      </c>
      <c r="E6" s="22">
        <f>IF(Table1[[#This Row],[Log Baseline PM2.5 µg/m3]]&lt;&gt;0,IF((OR(D6&gt;=$D$55, D6&lt;=$D$56)), "Outlier", D6), "")</f>
        <v>2.2787536009528289</v>
      </c>
      <c r="F6" s="46">
        <f>IF(Table1[[#This Row],[Log Baseline PM 2.5 without outlier]]="Outlier","",Table1[[#This Row],[Baseline PM2.5 (µg/m3)]])</f>
        <v>190</v>
      </c>
      <c r="G6" s="23" t="s">
        <v>9</v>
      </c>
      <c r="H6" s="24">
        <v>110</v>
      </c>
      <c r="I6" s="31">
        <f>IF(Table1[[#This Row],[Project PM2.5 (µg/m3)]]&lt;&gt;0,LOG(Table1[[#This Row],[Project PM2.5 (µg/m3)]]),"")</f>
        <v>2.0413926851582249</v>
      </c>
      <c r="J6" s="22">
        <f>IF(Table1[[#This Row],[Project PM2.5 (µg/m3)]]&lt;&gt;0,IF((OR(I6&gt;=$I$55, I6&lt;$I$56)), "Outlier", I6), "")</f>
        <v>2.0413926851582249</v>
      </c>
      <c r="K6" s="49">
        <f>IF(Table1[[#This Row],[Log Project PM 2.5 without outlier]]="Outlier"," ",Table1[[#This Row],[Project PM2.5 (µg/m3)]])</f>
        <v>110</v>
      </c>
    </row>
    <row r="7" spans="1:11" ht="17" customHeight="1" x14ac:dyDescent="0.25">
      <c r="A7" s="77"/>
      <c r="B7" s="20" t="s">
        <v>10</v>
      </c>
      <c r="C7" s="21">
        <v>445</v>
      </c>
      <c r="D7" s="31">
        <f>IF(Table1[[#This Row],[Project PM2.5 (µg/m3)]]&lt;&gt;0,LOG(Table1[[#This Row],[Baseline PM2.5 (µg/m3)]]),"")</f>
        <v>2.6483600109809315</v>
      </c>
      <c r="E7" s="22" t="str">
        <f>IF(Table1[[#This Row],[Log Baseline PM2.5 µg/m3]]&lt;&gt;0,IF((OR(D7&gt;=$D$55, D7&lt;=$D$56)), "Outlier", D7), "")</f>
        <v>Outlier</v>
      </c>
      <c r="F7" s="46" t="str">
        <f>IF(Table1[[#This Row],[Log Baseline PM 2.5 without outlier]]="Outlier","",Table1[[#This Row],[Baseline PM2.5 (µg/m3)]])</f>
        <v/>
      </c>
      <c r="G7" s="23" t="s">
        <v>10</v>
      </c>
      <c r="H7" s="24">
        <v>125</v>
      </c>
      <c r="I7" s="31">
        <f>IF(Table1[[#This Row],[Project PM2.5 (µg/m3)]]&lt;&gt;0,LOG(Table1[[#This Row],[Project PM2.5 (µg/m3)]]),"")</f>
        <v>2.0969100130080562</v>
      </c>
      <c r="J7" s="22">
        <f>IF(Table1[[#This Row],[Project PM2.5 (µg/m3)]]&lt;&gt;0,IF((OR(I7&gt;=$I$55, I7&lt;$I$56)), "Outlier", I7), "")</f>
        <v>2.0969100130080562</v>
      </c>
      <c r="K7" s="49">
        <f>IF(Table1[[#This Row],[Log Project PM 2.5 without outlier]]="Outlier"," ",Table1[[#This Row],[Project PM2.5 (µg/m3)]])</f>
        <v>125</v>
      </c>
    </row>
    <row r="8" spans="1:11" ht="17" customHeight="1" x14ac:dyDescent="0.25">
      <c r="A8" s="77"/>
      <c r="B8" s="20" t="s">
        <v>11</v>
      </c>
      <c r="C8" s="21">
        <v>234</v>
      </c>
      <c r="D8" s="31">
        <f>IF(Table1[[#This Row],[Project PM2.5 (µg/m3)]]&lt;&gt;0,LOG(Table1[[#This Row],[Baseline PM2.5 (µg/m3)]]),"")</f>
        <v>2.369215857410143</v>
      </c>
      <c r="E8" s="22">
        <f>IF(Table1[[#This Row],[Log Baseline PM2.5 µg/m3]]&lt;&gt;0,IF((OR(D8&gt;=$D$55, D8&lt;=$D$56)), "Outlier", D8), "")</f>
        <v>2.369215857410143</v>
      </c>
      <c r="F8" s="46">
        <f>IF(Table1[[#This Row],[Log Baseline PM 2.5 without outlier]]="Outlier","",Table1[[#This Row],[Baseline PM2.5 (µg/m3)]])</f>
        <v>234</v>
      </c>
      <c r="G8" s="23" t="s">
        <v>11</v>
      </c>
      <c r="H8" s="24">
        <v>67</v>
      </c>
      <c r="I8" s="31">
        <f>IF(Table1[[#This Row],[Project PM2.5 (µg/m3)]]&lt;&gt;0,LOG(Table1[[#This Row],[Project PM2.5 (µg/m3)]]),"")</f>
        <v>1.8260748027008264</v>
      </c>
      <c r="J8" s="22">
        <f>IF(Table1[[#This Row],[Project PM2.5 (µg/m3)]]&lt;&gt;0,IF((OR(I8&gt;=$I$55, I8&lt;$I$56)), "Outlier", I8), "")</f>
        <v>1.8260748027008264</v>
      </c>
      <c r="K8" s="49">
        <f>IF(Table1[[#This Row],[Log Project PM 2.5 without outlier]]="Outlier"," ",Table1[[#This Row],[Project PM2.5 (µg/m3)]])</f>
        <v>67</v>
      </c>
    </row>
    <row r="9" spans="1:11" ht="17" customHeight="1" x14ac:dyDescent="0.25">
      <c r="A9" s="77"/>
      <c r="B9" s="20" t="s">
        <v>12</v>
      </c>
      <c r="C9" s="21">
        <v>178</v>
      </c>
      <c r="D9" s="31">
        <f>IF(Table1[[#This Row],[Project PM2.5 (µg/m3)]]&lt;&gt;0,LOG(Table1[[#This Row],[Baseline PM2.5 (µg/m3)]]),"")</f>
        <v>2.2504200023088941</v>
      </c>
      <c r="E9" s="22">
        <f>IF(Table1[[#This Row],[Log Baseline PM2.5 µg/m3]]&lt;&gt;0,IF((OR(D9&gt;=$D$55, D9&lt;=$D$56)), "Outlier", D9), "")</f>
        <v>2.2504200023088941</v>
      </c>
      <c r="F9" s="46">
        <f>IF(Table1[[#This Row],[Log Baseline PM 2.5 without outlier]]="Outlier","",Table1[[#This Row],[Baseline PM2.5 (µg/m3)]])</f>
        <v>178</v>
      </c>
      <c r="G9" s="23" t="s">
        <v>12</v>
      </c>
      <c r="H9" s="24">
        <v>55</v>
      </c>
      <c r="I9" s="31">
        <f>IF(Table1[[#This Row],[Project PM2.5 (µg/m3)]]&lt;&gt;0,LOG(Table1[[#This Row],[Project PM2.5 (µg/m3)]]),"")</f>
        <v>1.7403626894942439</v>
      </c>
      <c r="J9" s="22">
        <f>IF(Table1[[#This Row],[Project PM2.5 (µg/m3)]]&lt;&gt;0,IF((OR(I9&gt;=$I$55, I9&lt;$I$56)), "Outlier", I9), "")</f>
        <v>1.7403626894942439</v>
      </c>
      <c r="K9" s="49">
        <f>IF(Table1[[#This Row],[Log Project PM 2.5 without outlier]]="Outlier"," ",Table1[[#This Row],[Project PM2.5 (µg/m3)]])</f>
        <v>55</v>
      </c>
    </row>
    <row r="10" spans="1:11" ht="17" customHeight="1" x14ac:dyDescent="0.25">
      <c r="A10" s="77"/>
      <c r="B10" s="20" t="s">
        <v>13</v>
      </c>
      <c r="C10" s="21">
        <v>179</v>
      </c>
      <c r="D10" s="31">
        <f>IF(Table1[[#This Row],[Project PM2.5 (µg/m3)]]&lt;&gt;0,LOG(Table1[[#This Row],[Baseline PM2.5 (µg/m3)]]),"")</f>
        <v>2.2528530309798933</v>
      </c>
      <c r="E10" s="22">
        <f>IF(Table1[[#This Row],[Log Baseline PM2.5 µg/m3]]&lt;&gt;0,IF((OR(D10&gt;=$D$55, D10&lt;=$D$56)), "Outlier", D10), "")</f>
        <v>2.2528530309798933</v>
      </c>
      <c r="F10" s="46">
        <f>IF(Table1[[#This Row],[Log Baseline PM 2.5 without outlier]]="Outlier","",Table1[[#This Row],[Baseline PM2.5 (µg/m3)]])</f>
        <v>179</v>
      </c>
      <c r="G10" s="23" t="s">
        <v>13</v>
      </c>
      <c r="H10" s="24">
        <v>76</v>
      </c>
      <c r="I10" s="31">
        <f>IF(Table1[[#This Row],[Project PM2.5 (µg/m3)]]&lt;&gt;0,LOG(Table1[[#This Row],[Project PM2.5 (µg/m3)]]),"")</f>
        <v>1.8808135922807914</v>
      </c>
      <c r="J10" s="22">
        <f>IF(Table1[[#This Row],[Project PM2.5 (µg/m3)]]&lt;&gt;0,IF((OR(I10&gt;=$I$55, I10&lt;$I$56)), "Outlier", I10), "")</f>
        <v>1.8808135922807914</v>
      </c>
      <c r="K10" s="49">
        <f>IF(Table1[[#This Row],[Log Project PM 2.5 without outlier]]="Outlier"," ",Table1[[#This Row],[Project PM2.5 (µg/m3)]])</f>
        <v>76</v>
      </c>
    </row>
    <row r="11" spans="1:11" ht="16" x14ac:dyDescent="0.25">
      <c r="A11" s="77"/>
      <c r="B11" s="20" t="s">
        <v>14</v>
      </c>
      <c r="C11" s="21">
        <v>175</v>
      </c>
      <c r="D11" s="31">
        <f>IF(Table1[[#This Row],[Project PM2.5 (µg/m3)]]&lt;&gt;0,LOG(Table1[[#This Row],[Baseline PM2.5 (µg/m3)]]),"")</f>
        <v>2.2430380486862944</v>
      </c>
      <c r="E11" s="22">
        <f>IF(Table1[[#This Row],[Log Baseline PM2.5 µg/m3]]&lt;&gt;0,IF((OR(D11&gt;=$D$55, D11&lt;=$D$56)), "Outlier", D11), "")</f>
        <v>2.2430380486862944</v>
      </c>
      <c r="F11" s="46">
        <f>IF(Table1[[#This Row],[Log Baseline PM 2.5 without outlier]]="Outlier","",Table1[[#This Row],[Baseline PM2.5 (µg/m3)]])</f>
        <v>175</v>
      </c>
      <c r="G11" s="23" t="s">
        <v>14</v>
      </c>
      <c r="H11" s="24">
        <v>79</v>
      </c>
      <c r="I11" s="31">
        <f>IF(Table1[[#This Row],[Project PM2.5 (µg/m3)]]&lt;&gt;0,LOG(Table1[[#This Row],[Project PM2.5 (µg/m3)]]),"")</f>
        <v>1.8976270912904414</v>
      </c>
      <c r="J11" s="22">
        <f>IF(Table1[[#This Row],[Project PM2.5 (µg/m3)]]&lt;&gt;0,IF((OR(I11&gt;=$I$55, I11&lt;$I$56)), "Outlier", I11), "")</f>
        <v>1.8976270912904414</v>
      </c>
      <c r="K11" s="49">
        <f>IF(Table1[[#This Row],[Log Project PM 2.5 without outlier]]="Outlier"," ",Table1[[#This Row],[Project PM2.5 (µg/m3)]])</f>
        <v>79</v>
      </c>
    </row>
    <row r="12" spans="1:11" ht="17" customHeight="1" x14ac:dyDescent="0.25">
      <c r="A12" s="29" t="s">
        <v>85</v>
      </c>
      <c r="B12" s="20" t="s">
        <v>15</v>
      </c>
      <c r="C12" s="21">
        <v>150</v>
      </c>
      <c r="D12" s="31">
        <f>IF(Table1[[#This Row],[Project PM2.5 (µg/m3)]]&lt;&gt;0,LOG(Table1[[#This Row],[Baseline PM2.5 (µg/m3)]]),"")</f>
        <v>2.1760912590556813</v>
      </c>
      <c r="E12" s="22">
        <f>IF(Table1[[#This Row],[Log Baseline PM2.5 µg/m3]]&lt;&gt;0,IF((OR(D12&gt;=$D$55, D12&lt;=$D$56)), "Outlier", D12), "")</f>
        <v>2.1760912590556813</v>
      </c>
      <c r="F12" s="46">
        <f>IF(Table1[[#This Row],[Log Baseline PM 2.5 without outlier]]="Outlier","",Table1[[#This Row],[Baseline PM2.5 (µg/m3)]])</f>
        <v>150</v>
      </c>
      <c r="G12" s="23" t="s">
        <v>15</v>
      </c>
      <c r="H12" s="24">
        <v>84</v>
      </c>
      <c r="I12" s="31">
        <f>IF(Table1[[#This Row],[Project PM2.5 (µg/m3)]]&lt;&gt;0,LOG(Table1[[#This Row],[Project PM2.5 (µg/m3)]]),"")</f>
        <v>1.9242792860618816</v>
      </c>
      <c r="J12" s="22">
        <f>IF(Table1[[#This Row],[Project PM2.5 (µg/m3)]]&lt;&gt;0,IF((OR(I12&gt;=$I$55, I12&lt;$I$56)), "Outlier", I12), "")</f>
        <v>1.9242792860618816</v>
      </c>
      <c r="K12" s="49">
        <f>IF(Table1[[#This Row],[Log Project PM 2.5 without outlier]]="Outlier"," ",Table1[[#This Row],[Project PM2.5 (µg/m3)]])</f>
        <v>84</v>
      </c>
    </row>
    <row r="13" spans="1:11" ht="17" customHeight="1" x14ac:dyDescent="0.25">
      <c r="A13" s="19" t="s">
        <v>74</v>
      </c>
      <c r="B13" s="20" t="s">
        <v>16</v>
      </c>
      <c r="C13" s="21">
        <v>155</v>
      </c>
      <c r="D13" s="31">
        <f>IF(Table1[[#This Row],[Project PM2.5 (µg/m3)]]&lt;&gt;0,LOG(Table1[[#This Row],[Baseline PM2.5 (µg/m3)]]),"")</f>
        <v>2.1903316981702914</v>
      </c>
      <c r="E13" s="22">
        <f>IF(Table1[[#This Row],[Log Baseline PM2.5 µg/m3]]&lt;&gt;0,IF((OR(D13&gt;=$D$55, D13&lt;=$D$56)), "Outlier", D13), "")</f>
        <v>2.1903316981702914</v>
      </c>
      <c r="F13" s="47">
        <f>IF(Table1[[#This Row],[Log Baseline PM 2.5 without outlier]]="Outlier","",Table1[[#This Row],[Baseline PM2.5 (µg/m3)]])</f>
        <v>155</v>
      </c>
      <c r="G13" s="23" t="s">
        <v>16</v>
      </c>
      <c r="H13" s="24">
        <v>89</v>
      </c>
      <c r="I13" s="31">
        <f>IF(Table1[[#This Row],[Project PM2.5 (µg/m3)]]&lt;&gt;0,LOG(Table1[[#This Row],[Project PM2.5 (µg/m3)]]),"")</f>
        <v>1.9493900066449128</v>
      </c>
      <c r="J13" s="22">
        <f>IF(Table1[[#This Row],[Project PM2.5 (µg/m3)]]&lt;&gt;0,IF((OR(I13&gt;=$I$55, I13&lt;$I$56)), "Outlier", I13), "")</f>
        <v>1.9493900066449128</v>
      </c>
      <c r="K13" s="49">
        <f>IF(Table1[[#This Row],[Log Project PM 2.5 without outlier]]="Outlier"," ",Table1[[#This Row],[Project PM2.5 (µg/m3)]])</f>
        <v>89</v>
      </c>
    </row>
    <row r="14" spans="1:11" ht="17" customHeight="1" x14ac:dyDescent="0.25">
      <c r="A14" s="77" t="s">
        <v>86</v>
      </c>
      <c r="B14" s="20" t="s">
        <v>17</v>
      </c>
      <c r="C14" s="21">
        <v>115</v>
      </c>
      <c r="D14" s="31">
        <f>IF(Table1[[#This Row],[Project PM2.5 (µg/m3)]]&lt;&gt;0,LOG(Table1[[#This Row],[Baseline PM2.5 (µg/m3)]]),"")</f>
        <v>2.0606978403536118</v>
      </c>
      <c r="E14" s="22">
        <f>IF(Table1[[#This Row],[Log Baseline PM2.5 µg/m3]]&lt;&gt;0,IF((OR(D14&gt;=$D$55, D14&lt;=$D$56)), "Outlier", D14), "")</f>
        <v>2.0606978403536118</v>
      </c>
      <c r="F14" s="47">
        <f>IF(Table1[[#This Row],[Log Baseline PM 2.5 without outlier]]="Outlier","",Table1[[#This Row],[Baseline PM2.5 (µg/m3)]])</f>
        <v>115</v>
      </c>
      <c r="G14" s="23" t="s">
        <v>17</v>
      </c>
      <c r="H14" s="24">
        <v>82</v>
      </c>
      <c r="I14" s="31">
        <f>IF(Table1[[#This Row],[Project PM2.5 (µg/m3)]]&lt;&gt;0,LOG(Table1[[#This Row],[Project PM2.5 (µg/m3)]]),"")</f>
        <v>1.9138138523837167</v>
      </c>
      <c r="J14" s="22">
        <f>IF(Table1[[#This Row],[Project PM2.5 (µg/m3)]]&lt;&gt;0,IF((OR(I14&gt;=$I$55, I14&lt;$I$56)), "Outlier", I14), "")</f>
        <v>1.9138138523837167</v>
      </c>
      <c r="K14" s="49">
        <f>IF(Table1[[#This Row],[Log Project PM 2.5 without outlier]]="Outlier"," ",Table1[[#This Row],[Project PM2.5 (µg/m3)]])</f>
        <v>82</v>
      </c>
    </row>
    <row r="15" spans="1:11" ht="17" customHeight="1" x14ac:dyDescent="0.25">
      <c r="A15" s="77"/>
      <c r="B15" s="20" t="s">
        <v>18</v>
      </c>
      <c r="C15" s="21">
        <v>113</v>
      </c>
      <c r="D15" s="31">
        <f>IF(Table1[[#This Row],[Project PM2.5 (µg/m3)]]&lt;&gt;0,LOG(Table1[[#This Row],[Baseline PM2.5 (µg/m3)]]),"")</f>
        <v>2.0530784434834195</v>
      </c>
      <c r="E15" s="22">
        <f>IF(Table1[[#This Row],[Log Baseline PM2.5 µg/m3]]&lt;&gt;0,IF((OR(D15&gt;=$D$55, D15&lt;=$D$56)), "Outlier", D15), "")</f>
        <v>2.0530784434834195</v>
      </c>
      <c r="F15" s="47">
        <f>IF(Table1[[#This Row],[Log Baseline PM 2.5 without outlier]]="Outlier","",Table1[[#This Row],[Baseline PM2.5 (µg/m3)]])</f>
        <v>113</v>
      </c>
      <c r="G15" s="23" t="s">
        <v>18</v>
      </c>
      <c r="H15" s="24">
        <v>77</v>
      </c>
      <c r="I15" s="31">
        <f>IF(Table1[[#This Row],[Project PM2.5 (µg/m3)]]&lt;&gt;0,LOG(Table1[[#This Row],[Project PM2.5 (µg/m3)]]),"")</f>
        <v>1.8864907251724818</v>
      </c>
      <c r="J15" s="22">
        <f>IF(Table1[[#This Row],[Project PM2.5 (µg/m3)]]&lt;&gt;0,IF((OR(I15&gt;=$I$55, I15&lt;$I$56)), "Outlier", I15), "")</f>
        <v>1.8864907251724818</v>
      </c>
      <c r="K15" s="49">
        <f>IF(Table1[[#This Row],[Log Project PM 2.5 without outlier]]="Outlier"," ",Table1[[#This Row],[Project PM2.5 (µg/m3)]])</f>
        <v>77</v>
      </c>
    </row>
    <row r="16" spans="1:11" ht="17" customHeight="1" x14ac:dyDescent="0.25">
      <c r="A16" s="77"/>
      <c r="B16" s="20" t="s">
        <v>19</v>
      </c>
      <c r="C16" s="21">
        <v>129</v>
      </c>
      <c r="D16" s="31">
        <f>IF(Table1[[#This Row],[Project PM2.5 (µg/m3)]]&lt;&gt;0,LOG(Table1[[#This Row],[Baseline PM2.5 (µg/m3)]]),"")</f>
        <v>2.1105897102992488</v>
      </c>
      <c r="E16" s="22">
        <f>IF(Table1[[#This Row],[Log Baseline PM2.5 µg/m3]]&lt;&gt;0,IF((OR(D16&gt;=$D$55, D16&lt;=$D$56)), "Outlier", D16), "")</f>
        <v>2.1105897102992488</v>
      </c>
      <c r="F16" s="47">
        <f>IF(Table1[[#This Row],[Log Baseline PM 2.5 without outlier]]="Outlier","",Table1[[#This Row],[Baseline PM2.5 (µg/m3)]])</f>
        <v>129</v>
      </c>
      <c r="G16" s="23" t="s">
        <v>19</v>
      </c>
      <c r="H16" s="24">
        <v>64</v>
      </c>
      <c r="I16" s="31">
        <f>IF(Table1[[#This Row],[Project PM2.5 (µg/m3)]]&lt;&gt;0,LOG(Table1[[#This Row],[Project PM2.5 (µg/m3)]]),"")</f>
        <v>1.8061799739838871</v>
      </c>
      <c r="J16" s="22">
        <f>IF(Table1[[#This Row],[Project PM2.5 (µg/m3)]]&lt;&gt;0,IF((OR(I16&gt;=$I$55, I16&lt;$I$56)), "Outlier", I16), "")</f>
        <v>1.8061799739838871</v>
      </c>
      <c r="K16" s="49">
        <f>IF(Table1[[#This Row],[Log Project PM 2.5 without outlier]]="Outlier"," ",Table1[[#This Row],[Project PM2.5 (µg/m3)]])</f>
        <v>64</v>
      </c>
    </row>
    <row r="17" spans="1:11" ht="17" customHeight="1" x14ac:dyDescent="0.25">
      <c r="A17" s="77"/>
      <c r="B17" s="20" t="s">
        <v>20</v>
      </c>
      <c r="C17" s="21">
        <v>180</v>
      </c>
      <c r="D17" s="31">
        <f>IF(Table1[[#This Row],[Project PM2.5 (µg/m3)]]&lt;&gt;0,LOG(Table1[[#This Row],[Baseline PM2.5 (µg/m3)]]),"")</f>
        <v>2.255272505103306</v>
      </c>
      <c r="E17" s="22">
        <f>IF(Table1[[#This Row],[Log Baseline PM2.5 µg/m3]]&lt;&gt;0,IF((OR(D17&gt;=$D$55, D17&lt;=$D$56)), "Outlier", D17), "")</f>
        <v>2.255272505103306</v>
      </c>
      <c r="F17" s="47">
        <f>IF(Table1[[#This Row],[Log Baseline PM 2.5 without outlier]]="Outlier","",Table1[[#This Row],[Baseline PM2.5 (µg/m3)]])</f>
        <v>180</v>
      </c>
      <c r="G17" s="23" t="s">
        <v>20</v>
      </c>
      <c r="H17" s="24">
        <v>75</v>
      </c>
      <c r="I17" s="31">
        <f>IF(Table1[[#This Row],[Project PM2.5 (µg/m3)]]&lt;&gt;0,LOG(Table1[[#This Row],[Project PM2.5 (µg/m3)]]),"")</f>
        <v>1.8750612633917001</v>
      </c>
      <c r="J17" s="22">
        <f>IF(Table1[[#This Row],[Project PM2.5 (µg/m3)]]&lt;&gt;0,IF((OR(I17&gt;=$I$55, I17&lt;$I$56)), "Outlier", I17), "")</f>
        <v>1.8750612633917001</v>
      </c>
      <c r="K17" s="49">
        <f>IF(Table1[[#This Row],[Log Project PM 2.5 without outlier]]="Outlier"," ",Table1[[#This Row],[Project PM2.5 (µg/m3)]])</f>
        <v>75</v>
      </c>
    </row>
    <row r="18" spans="1:11" ht="17" customHeight="1" x14ac:dyDescent="0.25">
      <c r="A18" s="77"/>
      <c r="B18" s="20" t="s">
        <v>21</v>
      </c>
      <c r="C18" s="21">
        <v>213</v>
      </c>
      <c r="D18" s="31">
        <f>IF(Table1[[#This Row],[Project PM2.5 (µg/m3)]]&lt;&gt;0,LOG(Table1[[#This Row],[Baseline PM2.5 (µg/m3)]]),"")</f>
        <v>2.3283796034387376</v>
      </c>
      <c r="E18" s="22">
        <f>IF(Table1[[#This Row],[Log Baseline PM2.5 µg/m3]]&lt;&gt;0,IF((OR(D18&gt;=$D$55, D18&lt;=$D$56)), "Outlier", D18), "")</f>
        <v>2.3283796034387376</v>
      </c>
      <c r="F18" s="47">
        <f>IF(Table1[[#This Row],[Log Baseline PM 2.5 without outlier]]="Outlier","",Table1[[#This Row],[Baseline PM2.5 (µg/m3)]])</f>
        <v>213</v>
      </c>
      <c r="G18" s="23" t="s">
        <v>21</v>
      </c>
      <c r="H18" s="24">
        <v>34</v>
      </c>
      <c r="I18" s="31">
        <f>IF(Table1[[#This Row],[Project PM2.5 (µg/m3)]]&lt;&gt;0,LOG(Table1[[#This Row],[Project PM2.5 (µg/m3)]]),"")</f>
        <v>1.5314789170422551</v>
      </c>
      <c r="J18" s="22" t="str">
        <f>IF(Table1[[#This Row],[Project PM2.5 (µg/m3)]]&lt;&gt;0,IF((OR(I18&gt;=$I$55, I18&lt;$I$56)), "Outlier", I18), "")</f>
        <v>Outlier</v>
      </c>
      <c r="K18" s="49" t="str">
        <f>IF(Table1[[#This Row],[Log Project PM 2.5 without outlier]]="Outlier"," ",Table1[[#This Row],[Project PM2.5 (µg/m3)]])</f>
        <v xml:space="preserve"> </v>
      </c>
    </row>
    <row r="19" spans="1:11" ht="17" customHeight="1" x14ac:dyDescent="0.25">
      <c r="A19" s="77"/>
      <c r="B19" s="20" t="s">
        <v>22</v>
      </c>
      <c r="C19" s="21">
        <v>189</v>
      </c>
      <c r="D19" s="31">
        <f>IF(Table1[[#This Row],[Project PM2.5 (µg/m3)]]&lt;&gt;0,LOG(Table1[[#This Row],[Baseline PM2.5 (µg/m3)]]),"")</f>
        <v>2.2764618041732443</v>
      </c>
      <c r="E19" s="22">
        <f>IF(Table1[[#This Row],[Log Baseline PM2.5 µg/m3]]&lt;&gt;0,IF((OR(D19&gt;=$D$55, D19&lt;=$D$56)), "Outlier", D19), "")</f>
        <v>2.2764618041732443</v>
      </c>
      <c r="F19" s="47">
        <f>IF(Table1[[#This Row],[Log Baseline PM 2.5 without outlier]]="Outlier","",Table1[[#This Row],[Baseline PM2.5 (µg/m3)]])</f>
        <v>189</v>
      </c>
      <c r="G19" s="23" t="s">
        <v>22</v>
      </c>
      <c r="H19" s="24">
        <v>23</v>
      </c>
      <c r="I19" s="31">
        <f>IF(Table1[[#This Row],[Project PM2.5 (µg/m3)]]&lt;&gt;0,LOG(Table1[[#This Row],[Project PM2.5 (µg/m3)]]),"")</f>
        <v>1.3617278360175928</v>
      </c>
      <c r="J19" s="22" t="str">
        <f>IF(Table1[[#This Row],[Project PM2.5 (µg/m3)]]&lt;&gt;0,IF((OR(I19&gt;=$I$55, I19&lt;$I$56)), "Outlier", I19), "")</f>
        <v>Outlier</v>
      </c>
      <c r="K19" s="49" t="str">
        <f>IF(Table1[[#This Row],[Log Project PM 2.5 without outlier]]="Outlier"," ",Table1[[#This Row],[Project PM2.5 (µg/m3)]])</f>
        <v xml:space="preserve"> </v>
      </c>
    </row>
    <row r="20" spans="1:11" ht="17" customHeight="1" x14ac:dyDescent="0.25">
      <c r="A20" s="77"/>
      <c r="B20" s="20" t="s">
        <v>23</v>
      </c>
      <c r="C20" s="21">
        <v>134</v>
      </c>
      <c r="D20" s="31">
        <f>IF(Table1[[#This Row],[Project PM2.5 (µg/m3)]]&lt;&gt;0,LOG(Table1[[#This Row],[Baseline PM2.5 (µg/m3)]]),"")</f>
        <v>2.1271047983648077</v>
      </c>
      <c r="E20" s="22">
        <f>IF(Table1[[#This Row],[Log Baseline PM2.5 µg/m3]]&lt;&gt;0,IF((OR(D20&gt;=$D$55, D20&lt;=$D$56)), "Outlier", D20), "")</f>
        <v>2.1271047983648077</v>
      </c>
      <c r="F20" s="47">
        <f>IF(Table1[[#This Row],[Log Baseline PM 2.5 without outlier]]="Outlier","",Table1[[#This Row],[Baseline PM2.5 (µg/m3)]])</f>
        <v>134</v>
      </c>
      <c r="G20" s="23" t="s">
        <v>23</v>
      </c>
      <c r="H20" s="24">
        <v>78</v>
      </c>
      <c r="I20" s="31">
        <f>IF(Table1[[#This Row],[Project PM2.5 (µg/m3)]]&lt;&gt;0,LOG(Table1[[#This Row],[Project PM2.5 (µg/m3)]]),"")</f>
        <v>1.8920946026904804</v>
      </c>
      <c r="J20" s="22">
        <f>IF(Table1[[#This Row],[Project PM2.5 (µg/m3)]]&lt;&gt;0,IF((OR(I20&gt;=$I$55, I20&lt;$I$56)), "Outlier", I20), "")</f>
        <v>1.8920946026904804</v>
      </c>
      <c r="K20" s="49">
        <f>IF(Table1[[#This Row],[Log Project PM 2.5 without outlier]]="Outlier"," ",Table1[[#This Row],[Project PM2.5 (µg/m3)]])</f>
        <v>78</v>
      </c>
    </row>
    <row r="21" spans="1:11" ht="17" customHeight="1" x14ac:dyDescent="0.25">
      <c r="A21" s="77"/>
      <c r="B21" s="20" t="s">
        <v>24</v>
      </c>
      <c r="C21" s="21">
        <v>278</v>
      </c>
      <c r="D21" s="31">
        <f>IF(Table1[[#This Row],[Project PM2.5 (µg/m3)]]&lt;&gt;0,LOG(Table1[[#This Row],[Baseline PM2.5 (µg/m3)]]),"")</f>
        <v>2.4440447959180762</v>
      </c>
      <c r="E21" s="22">
        <f>IF(Table1[[#This Row],[Log Baseline PM2.5 µg/m3]]&lt;&gt;0,IF((OR(D21&gt;=$D$55, D21&lt;=$D$56)), "Outlier", D21), "")</f>
        <v>2.4440447959180762</v>
      </c>
      <c r="F21" s="47">
        <f>IF(Table1[[#This Row],[Log Baseline PM 2.5 without outlier]]="Outlier","",Table1[[#This Row],[Baseline PM2.5 (µg/m3)]])</f>
        <v>278</v>
      </c>
      <c r="G21" s="23" t="s">
        <v>24</v>
      </c>
      <c r="H21" s="24">
        <v>89</v>
      </c>
      <c r="I21" s="31">
        <f>IF(Table1[[#This Row],[Project PM2.5 (µg/m3)]]&lt;&gt;0,LOG(Table1[[#This Row],[Project PM2.5 (µg/m3)]]),"")</f>
        <v>1.9493900066449128</v>
      </c>
      <c r="J21" s="22">
        <f>IF(Table1[[#This Row],[Project PM2.5 (µg/m3)]]&lt;&gt;0,IF((OR(I21&gt;=$I$55, I21&lt;$I$56)), "Outlier", I21), "")</f>
        <v>1.9493900066449128</v>
      </c>
      <c r="K21" s="49">
        <f>IF(Table1[[#This Row],[Log Project PM 2.5 without outlier]]="Outlier"," ",Table1[[#This Row],[Project PM2.5 (µg/m3)]])</f>
        <v>89</v>
      </c>
    </row>
    <row r="22" spans="1:11" ht="17" customHeight="1" x14ac:dyDescent="0.25">
      <c r="A22" s="77"/>
      <c r="B22" s="20" t="s">
        <v>25</v>
      </c>
      <c r="C22" s="21">
        <v>348</v>
      </c>
      <c r="D22" s="31">
        <f>IF(Table1[[#This Row],[Project PM2.5 (µg/m3)]]&lt;&gt;0,LOG(Table1[[#This Row],[Baseline PM2.5 (µg/m3)]]),"")</f>
        <v>2.5415792439465807</v>
      </c>
      <c r="E22" s="22">
        <f>IF(Table1[[#This Row],[Log Baseline PM2.5 µg/m3]]&lt;&gt;0,IF((OR(D22&gt;=$D$55, D22&lt;=$D$56)), "Outlier", D22), "")</f>
        <v>2.5415792439465807</v>
      </c>
      <c r="F22" s="47">
        <f>IF(Table1[[#This Row],[Log Baseline PM 2.5 without outlier]]="Outlier","",Table1[[#This Row],[Baseline PM2.5 (µg/m3)]])</f>
        <v>348</v>
      </c>
      <c r="G22" s="23" t="s">
        <v>25</v>
      </c>
      <c r="H22" s="24">
        <v>120</v>
      </c>
      <c r="I22" s="31">
        <f>IF(Table1[[#This Row],[Project PM2.5 (µg/m3)]]&lt;&gt;0,LOG(Table1[[#This Row],[Project PM2.5 (µg/m3)]]),"")</f>
        <v>2.0791812460476247</v>
      </c>
      <c r="J22" s="22">
        <f>IF(Table1[[#This Row],[Project PM2.5 (µg/m3)]]&lt;&gt;0,IF((OR(I22&gt;=$I$55, I22&lt;$I$56)), "Outlier", I22), "")</f>
        <v>2.0791812460476247</v>
      </c>
      <c r="K22" s="49">
        <f>IF(Table1[[#This Row],[Log Project PM 2.5 without outlier]]="Outlier"," ",Table1[[#This Row],[Project PM2.5 (µg/m3)]])</f>
        <v>120</v>
      </c>
    </row>
    <row r="23" spans="1:11" ht="17" customHeight="1" x14ac:dyDescent="0.25">
      <c r="A23" s="29" t="s">
        <v>72</v>
      </c>
      <c r="B23" s="20" t="s">
        <v>26</v>
      </c>
      <c r="C23" s="21">
        <v>440</v>
      </c>
      <c r="D23" s="31">
        <f>IF(Table1[[#This Row],[Project PM2.5 (µg/m3)]]&lt;&gt;0,LOG(Table1[[#This Row],[Baseline PM2.5 (µg/m3)]]),"")</f>
        <v>2.6434526764861874</v>
      </c>
      <c r="E23" s="22" t="str">
        <f>IF(Table1[[#This Row],[Log Baseline PM2.5 µg/m3]]&lt;&gt;0,IF((OR(D23&gt;=$D$55, D23&lt;=$D$56)), "Outlier", D23), "")</f>
        <v>Outlier</v>
      </c>
      <c r="F23" s="47" t="str">
        <f>IF(Table1[[#This Row],[Log Baseline PM 2.5 without outlier]]="Outlier","",Table1[[#This Row],[Baseline PM2.5 (µg/m3)]])</f>
        <v/>
      </c>
      <c r="G23" s="23" t="s">
        <v>26</v>
      </c>
      <c r="H23" s="24">
        <v>135</v>
      </c>
      <c r="I23" s="31">
        <f>IF(Table1[[#This Row],[Project PM2.5 (µg/m3)]]&lt;&gt;0,LOG(Table1[[#This Row],[Project PM2.5 (µg/m3)]]),"")</f>
        <v>2.1303337684950061</v>
      </c>
      <c r="J23" s="22">
        <f>IF(Table1[[#This Row],[Project PM2.5 (µg/m3)]]&lt;&gt;0,IF((OR(I23&gt;=$I$55, I23&lt;$I$56)), "Outlier", I23), "")</f>
        <v>2.1303337684950061</v>
      </c>
      <c r="K23" s="49">
        <f>IF(Table1[[#This Row],[Log Project PM 2.5 without outlier]]="Outlier"," ",Table1[[#This Row],[Project PM2.5 (µg/m3)]])</f>
        <v>135</v>
      </c>
    </row>
    <row r="24" spans="1:11" ht="17" customHeight="1" x14ac:dyDescent="0.25">
      <c r="A24" s="19" t="s">
        <v>75</v>
      </c>
      <c r="B24" s="20" t="s">
        <v>27</v>
      </c>
      <c r="C24" s="21">
        <v>230</v>
      </c>
      <c r="D24" s="31">
        <f>IF(Table1[[#This Row],[Project PM2.5 (µg/m3)]]&lt;&gt;0,LOG(Table1[[#This Row],[Baseline PM2.5 (µg/m3)]]),"")</f>
        <v>2.3617278360175931</v>
      </c>
      <c r="E24" s="22">
        <f>IF(Table1[[#This Row],[Log Baseline PM2.5 µg/m3]]&lt;&gt;0,IF((OR(D24&gt;=$D$55, D24&lt;=$D$56)), "Outlier", D24), "")</f>
        <v>2.3617278360175931</v>
      </c>
      <c r="F24" s="47">
        <f>IF(Table1[[#This Row],[Log Baseline PM 2.5 without outlier]]="Outlier","",Table1[[#This Row],[Baseline PM2.5 (µg/m3)]])</f>
        <v>230</v>
      </c>
      <c r="G24" s="23" t="s">
        <v>27</v>
      </c>
      <c r="H24" s="24">
        <v>98</v>
      </c>
      <c r="I24" s="31">
        <f>IF(Table1[[#This Row],[Project PM2.5 (µg/m3)]]&lt;&gt;0,LOG(Table1[[#This Row],[Project PM2.5 (µg/m3)]]),"")</f>
        <v>1.9912260756924949</v>
      </c>
      <c r="J24" s="22">
        <f>IF(Table1[[#This Row],[Project PM2.5 (µg/m3)]]&lt;&gt;0,IF((OR(I24&gt;=$I$55, I24&lt;$I$56)), "Outlier", I24), "")</f>
        <v>1.9912260756924949</v>
      </c>
      <c r="K24" s="49">
        <f>IF(Table1[[#This Row],[Log Project PM 2.5 without outlier]]="Outlier"," ",Table1[[#This Row],[Project PM2.5 (µg/m3)]])</f>
        <v>98</v>
      </c>
    </row>
    <row r="25" spans="1:11" ht="17" customHeight="1" x14ac:dyDescent="0.25">
      <c r="A25" s="77" t="s">
        <v>76</v>
      </c>
      <c r="B25" s="20" t="s">
        <v>28</v>
      </c>
      <c r="C25" s="21">
        <v>117</v>
      </c>
      <c r="D25" s="31">
        <f>IF(Table1[[#This Row],[Project PM2.5 (µg/m3)]]&lt;&gt;0,LOG(Table1[[#This Row],[Baseline PM2.5 (µg/m3)]]),"")</f>
        <v>2.0681858617461617</v>
      </c>
      <c r="E25" s="22">
        <f>IF(Table1[[#This Row],[Log Baseline PM2.5 µg/m3]]&lt;&gt;0,IF((OR(D25&gt;=$D$55, D25&lt;=$D$56)), "Outlier", D25), "")</f>
        <v>2.0681858617461617</v>
      </c>
      <c r="F25" s="47">
        <f>IF(Table1[[#This Row],[Log Baseline PM 2.5 without outlier]]="Outlier","",Table1[[#This Row],[Baseline PM2.5 (µg/m3)]])</f>
        <v>117</v>
      </c>
      <c r="G25" s="23" t="s">
        <v>28</v>
      </c>
      <c r="H25" s="24">
        <v>78</v>
      </c>
      <c r="I25" s="31">
        <f>IF(Table1[[#This Row],[Project PM2.5 (µg/m3)]]&lt;&gt;0,LOG(Table1[[#This Row],[Project PM2.5 (µg/m3)]]),"")</f>
        <v>1.8920946026904804</v>
      </c>
      <c r="J25" s="22">
        <f>IF(Table1[[#This Row],[Project PM2.5 (µg/m3)]]&lt;&gt;0,IF((OR(I25&gt;=$I$55, I25&lt;$I$56)), "Outlier", I25), "")</f>
        <v>1.8920946026904804</v>
      </c>
      <c r="K25" s="49">
        <f>IF(Table1[[#This Row],[Log Project PM 2.5 without outlier]]="Outlier"," ",Table1[[#This Row],[Project PM2.5 (µg/m3)]])</f>
        <v>78</v>
      </c>
    </row>
    <row r="26" spans="1:11" ht="17" customHeight="1" x14ac:dyDescent="0.25">
      <c r="A26" s="77"/>
      <c r="B26" s="20" t="s">
        <v>29</v>
      </c>
      <c r="C26" s="21">
        <v>220</v>
      </c>
      <c r="D26" s="31">
        <f>IF(Table1[[#This Row],[Project PM2.5 (µg/m3)]]&lt;&gt;0,LOG(Table1[[#This Row],[Baseline PM2.5 (µg/m3)]]),"")</f>
        <v>2.3424226808222062</v>
      </c>
      <c r="E26" s="22">
        <f>IF(Table1[[#This Row],[Log Baseline PM2.5 µg/m3]]&lt;&gt;0,IF((OR(D26&gt;=$D$55, D26&lt;=$D$56)), "Outlier", D26), "")</f>
        <v>2.3424226808222062</v>
      </c>
      <c r="F26" s="47">
        <f>IF(Table1[[#This Row],[Log Baseline PM 2.5 without outlier]]="Outlier","",Table1[[#This Row],[Baseline PM2.5 (µg/m3)]])</f>
        <v>220</v>
      </c>
      <c r="G26" s="23" t="s">
        <v>29</v>
      </c>
      <c r="H26" s="24">
        <v>65</v>
      </c>
      <c r="I26" s="31">
        <f>IF(Table1[[#This Row],[Project PM2.5 (µg/m3)]]&lt;&gt;0,LOG(Table1[[#This Row],[Project PM2.5 (µg/m3)]]),"")</f>
        <v>1.8129133566428555</v>
      </c>
      <c r="J26" s="22">
        <f>IF(Table1[[#This Row],[Project PM2.5 (µg/m3)]]&lt;&gt;0,IF((OR(I26&gt;=$I$55, I26&lt;$I$56)), "Outlier", I26), "")</f>
        <v>1.8129133566428555</v>
      </c>
      <c r="K26" s="49">
        <f>IF(Table1[[#This Row],[Log Project PM 2.5 without outlier]]="Outlier"," ",Table1[[#This Row],[Project PM2.5 (µg/m3)]])</f>
        <v>65</v>
      </c>
    </row>
    <row r="27" spans="1:11" ht="17" customHeight="1" x14ac:dyDescent="0.25">
      <c r="A27" s="77"/>
      <c r="B27" s="20" t="s">
        <v>30</v>
      </c>
      <c r="C27" s="21">
        <v>189</v>
      </c>
      <c r="D27" s="31">
        <f>IF(Table1[[#This Row],[Project PM2.5 (µg/m3)]]&lt;&gt;0,LOG(Table1[[#This Row],[Baseline PM2.5 (µg/m3)]]),"")</f>
        <v>2.2764618041732443</v>
      </c>
      <c r="E27" s="22">
        <f>IF(Table1[[#This Row],[Log Baseline PM2.5 µg/m3]]&lt;&gt;0,IF((OR(D27&gt;=$D$55, D27&lt;=$D$56)), "Outlier", D27), "")</f>
        <v>2.2764618041732443</v>
      </c>
      <c r="F27" s="47">
        <f>IF(Table1[[#This Row],[Log Baseline PM 2.5 without outlier]]="Outlier","",Table1[[#This Row],[Baseline PM2.5 (µg/m3)]])</f>
        <v>189</v>
      </c>
      <c r="G27" s="23" t="s">
        <v>30</v>
      </c>
      <c r="H27" s="24">
        <v>35</v>
      </c>
      <c r="I27" s="31">
        <f>IF(Table1[[#This Row],[Project PM2.5 (µg/m3)]]&lt;&gt;0,LOG(Table1[[#This Row],[Project PM2.5 (µg/m3)]]),"")</f>
        <v>1.5440680443502757</v>
      </c>
      <c r="J27" s="22" t="str">
        <f>IF(Table1[[#This Row],[Project PM2.5 (µg/m3)]]&lt;&gt;0,IF((OR(I27&gt;=$I$55, I27&lt;$I$56)), "Outlier", I27), "")</f>
        <v>Outlier</v>
      </c>
      <c r="K27" s="49" t="str">
        <f>IF(Table1[[#This Row],[Log Project PM 2.5 without outlier]]="Outlier"," ",Table1[[#This Row],[Project PM2.5 (µg/m3)]])</f>
        <v xml:space="preserve"> </v>
      </c>
    </row>
    <row r="28" spans="1:11" ht="17" customHeight="1" x14ac:dyDescent="0.25">
      <c r="A28" s="77"/>
      <c r="B28" s="20" t="s">
        <v>31</v>
      </c>
      <c r="C28" s="21">
        <v>190</v>
      </c>
      <c r="D28" s="31">
        <f>IF(Table1[[#This Row],[Project PM2.5 (µg/m3)]]&lt;&gt;0,LOG(Table1[[#This Row],[Baseline PM2.5 (µg/m3)]]),"")</f>
        <v>2.2787536009528289</v>
      </c>
      <c r="E28" s="22">
        <f>IF(Table1[[#This Row],[Log Baseline PM2.5 µg/m3]]&lt;&gt;0,IF((OR(D28&gt;=$D$55, D28&lt;=$D$56)), "Outlier", D28), "")</f>
        <v>2.2787536009528289</v>
      </c>
      <c r="F28" s="47">
        <f>IF(Table1[[#This Row],[Log Baseline PM 2.5 without outlier]]="Outlier","",Table1[[#This Row],[Baseline PM2.5 (µg/m3)]])</f>
        <v>190</v>
      </c>
      <c r="G28" s="23" t="s">
        <v>31</v>
      </c>
      <c r="H28" s="24">
        <v>78</v>
      </c>
      <c r="I28" s="31">
        <f>IF(Table1[[#This Row],[Project PM2.5 (µg/m3)]]&lt;&gt;0,LOG(Table1[[#This Row],[Project PM2.5 (µg/m3)]]),"")</f>
        <v>1.8920946026904804</v>
      </c>
      <c r="J28" s="22">
        <f>IF(Table1[[#This Row],[Project PM2.5 (µg/m3)]]&lt;&gt;0,IF((OR(I28&gt;=$I$55, I28&lt;$I$56)), "Outlier", I28), "")</f>
        <v>1.8920946026904804</v>
      </c>
      <c r="K28" s="49">
        <f>IF(Table1[[#This Row],[Log Project PM 2.5 without outlier]]="Outlier"," ",Table1[[#This Row],[Project PM2.5 (µg/m3)]])</f>
        <v>78</v>
      </c>
    </row>
    <row r="29" spans="1:11" ht="17" customHeight="1" x14ac:dyDescent="0.25">
      <c r="A29" s="29" t="s">
        <v>77</v>
      </c>
      <c r="B29" s="20" t="s">
        <v>32</v>
      </c>
      <c r="C29" s="21">
        <v>180</v>
      </c>
      <c r="D29" s="31">
        <f>IF(Table1[[#This Row],[Project PM2.5 (µg/m3)]]&lt;&gt;0,LOG(Table1[[#This Row],[Baseline PM2.5 (µg/m3)]]),"")</f>
        <v>2.255272505103306</v>
      </c>
      <c r="E29" s="22">
        <f>IF(Table1[[#This Row],[Log Baseline PM2.5 µg/m3]]&lt;&gt;0,IF((OR(D29&gt;=$D$55, D29&lt;=$D$56)), "Outlier", D29), "")</f>
        <v>2.255272505103306</v>
      </c>
      <c r="F29" s="47">
        <f>IF(Table1[[#This Row],[Log Baseline PM 2.5 without outlier]]="Outlier","",Table1[[#This Row],[Baseline PM2.5 (µg/m3)]])</f>
        <v>180</v>
      </c>
      <c r="G29" s="23" t="s">
        <v>32</v>
      </c>
      <c r="H29" s="24">
        <v>65</v>
      </c>
      <c r="I29" s="31">
        <f>IF(Table1[[#This Row],[Project PM2.5 (µg/m3)]]&lt;&gt;0,LOG(Table1[[#This Row],[Project PM2.5 (µg/m3)]]),"")</f>
        <v>1.8129133566428555</v>
      </c>
      <c r="J29" s="22">
        <f>IF(Table1[[#This Row],[Project PM2.5 (µg/m3)]]&lt;&gt;0,IF((OR(I29&gt;=$I$55, I29&lt;$I$56)), "Outlier", I29), "")</f>
        <v>1.8129133566428555</v>
      </c>
      <c r="K29" s="49">
        <f>IF(Table1[[#This Row],[Log Project PM 2.5 without outlier]]="Outlier"," ",Table1[[#This Row],[Project PM2.5 (µg/m3)]])</f>
        <v>65</v>
      </c>
    </row>
    <row r="30" spans="1:11" ht="17" customHeight="1" x14ac:dyDescent="0.25">
      <c r="A30" s="19" t="s">
        <v>78</v>
      </c>
      <c r="B30" s="20" t="s">
        <v>33</v>
      </c>
      <c r="C30" s="21">
        <v>165</v>
      </c>
      <c r="D30" s="31">
        <f>IF(Table1[[#This Row],[Project PM2.5 (µg/m3)]]&lt;&gt;0,LOG(Table1[[#This Row],[Baseline PM2.5 (µg/m3)]]),"")</f>
        <v>2.2174839442139063</v>
      </c>
      <c r="E30" s="22">
        <f>IF(Table1[[#This Row],[Log Baseline PM2.5 µg/m3]]&lt;&gt;0,IF((OR(D30&gt;=$D$55, D30&lt;=$D$56)), "Outlier", D30), "")</f>
        <v>2.2174839442139063</v>
      </c>
      <c r="F30" s="47">
        <f>IF(Table1[[#This Row],[Log Baseline PM 2.5 without outlier]]="Outlier","",Table1[[#This Row],[Baseline PM2.5 (µg/m3)]])</f>
        <v>165</v>
      </c>
      <c r="G30" s="23" t="s">
        <v>33</v>
      </c>
      <c r="H30" s="24">
        <v>85</v>
      </c>
      <c r="I30" s="31">
        <f>IF(Table1[[#This Row],[Project PM2.5 (µg/m3)]]&lt;&gt;0,LOG(Table1[[#This Row],[Project PM2.5 (µg/m3)]]),"")</f>
        <v>1.9294189257142926</v>
      </c>
      <c r="J30" s="22">
        <f>IF(Table1[[#This Row],[Project PM2.5 (µg/m3)]]&lt;&gt;0,IF((OR(I30&gt;=$I$55, I30&lt;$I$56)), "Outlier", I30), "")</f>
        <v>1.9294189257142926</v>
      </c>
      <c r="K30" s="49">
        <f>IF(Table1[[#This Row],[Log Project PM 2.5 without outlier]]="Outlier"," ",Table1[[#This Row],[Project PM2.5 (µg/m3)]])</f>
        <v>85</v>
      </c>
    </row>
    <row r="31" spans="1:11" ht="17" customHeight="1" x14ac:dyDescent="0.25">
      <c r="A31" s="15" t="s">
        <v>64</v>
      </c>
      <c r="B31" s="20" t="s">
        <v>34</v>
      </c>
      <c r="C31" s="21">
        <v>210</v>
      </c>
      <c r="D31" s="31">
        <f>IF(Table1[[#This Row],[Project PM2.5 (µg/m3)]]&lt;&gt;0,LOG(Table1[[#This Row],[Baseline PM2.5 (µg/m3)]]),"")</f>
        <v>2.3222192947339191</v>
      </c>
      <c r="E31" s="22">
        <f>IF(Table1[[#This Row],[Log Baseline PM2.5 µg/m3]]&lt;&gt;0,IF((OR(D31&gt;=$D$55, D31&lt;=$D$56)), "Outlier", D31), "")</f>
        <v>2.3222192947339191</v>
      </c>
      <c r="F31" s="47">
        <f>IF(Table1[[#This Row],[Log Baseline PM 2.5 without outlier]]="Outlier","",Table1[[#This Row],[Baseline PM2.5 (µg/m3)]])</f>
        <v>210</v>
      </c>
      <c r="G31" s="23" t="s">
        <v>34</v>
      </c>
      <c r="H31" s="24">
        <v>120</v>
      </c>
      <c r="I31" s="31">
        <f>IF(Table1[[#This Row],[Project PM2.5 (µg/m3)]]&lt;&gt;0,LOG(Table1[[#This Row],[Project PM2.5 (µg/m3)]]),"")</f>
        <v>2.0791812460476247</v>
      </c>
      <c r="J31" s="22">
        <f>IF(Table1[[#This Row],[Project PM2.5 (µg/m3)]]&lt;&gt;0,IF((OR(I31&gt;=$I$55, I31&lt;$I$56)), "Outlier", I31), "")</f>
        <v>2.0791812460476247</v>
      </c>
      <c r="K31" s="49">
        <f>IF(Table1[[#This Row],[Log Project PM 2.5 without outlier]]="Outlier"," ",Table1[[#This Row],[Project PM2.5 (µg/m3)]])</f>
        <v>120</v>
      </c>
    </row>
    <row r="32" spans="1:11" ht="17" customHeight="1" x14ac:dyDescent="0.25">
      <c r="A32" s="16" t="s">
        <v>63</v>
      </c>
      <c r="B32" s="20" t="s">
        <v>35</v>
      </c>
      <c r="C32" s="21">
        <v>220</v>
      </c>
      <c r="D32" s="31">
        <f>IF(Table1[[#This Row],[Project PM2.5 (µg/m3)]]&lt;&gt;0,LOG(Table1[[#This Row],[Baseline PM2.5 (µg/m3)]]),"")</f>
        <v>2.3424226808222062</v>
      </c>
      <c r="E32" s="22">
        <f>IF(Table1[[#This Row],[Log Baseline PM2.5 µg/m3]]&lt;&gt;0,IF((OR(D32&gt;=$D$55, D32&lt;=$D$56)), "Outlier", D32), "")</f>
        <v>2.3424226808222062</v>
      </c>
      <c r="F32" s="47">
        <f>IF(Table1[[#This Row],[Log Baseline PM 2.5 without outlier]]="Outlier","",Table1[[#This Row],[Baseline PM2.5 (µg/m3)]])</f>
        <v>220</v>
      </c>
      <c r="G32" s="23" t="s">
        <v>35</v>
      </c>
      <c r="H32" s="24">
        <v>78</v>
      </c>
      <c r="I32" s="31">
        <f>IF(Table1[[#This Row],[Project PM2.5 (µg/m3)]]&lt;&gt;0,LOG(Table1[[#This Row],[Project PM2.5 (µg/m3)]]),"")</f>
        <v>1.8920946026904804</v>
      </c>
      <c r="J32" s="22">
        <f>IF(Table1[[#This Row],[Project PM2.5 (µg/m3)]]&lt;&gt;0,IF((OR(I32&gt;=$I$55, I32&lt;$I$56)), "Outlier", I32), "")</f>
        <v>1.8920946026904804</v>
      </c>
      <c r="K32" s="49">
        <f>IF(Table1[[#This Row],[Log Project PM 2.5 without outlier]]="Outlier"," ",Table1[[#This Row],[Project PM2.5 (µg/m3)]])</f>
        <v>78</v>
      </c>
    </row>
    <row r="33" spans="1:11" ht="17" customHeight="1" x14ac:dyDescent="0.25">
      <c r="A33" s="17" t="s">
        <v>79</v>
      </c>
      <c r="B33" s="20" t="s">
        <v>36</v>
      </c>
      <c r="C33" s="21">
        <v>232</v>
      </c>
      <c r="D33" s="31">
        <f>IF(Table1[[#This Row],[Project PM2.5 (µg/m3)]]&lt;&gt;0,LOG(Table1[[#This Row],[Baseline PM2.5 (µg/m3)]]),"")</f>
        <v>2.3654879848908998</v>
      </c>
      <c r="E33" s="22">
        <f>IF(Table1[[#This Row],[Log Baseline PM2.5 µg/m3]]&lt;&gt;0,IF((OR(D33&gt;=$D$55, D33&lt;=$D$56)), "Outlier", D33), "")</f>
        <v>2.3654879848908998</v>
      </c>
      <c r="F33" s="47">
        <f>IF(Table1[[#This Row],[Log Baseline PM 2.5 without outlier]]="Outlier","",Table1[[#This Row],[Baseline PM2.5 (µg/m3)]])</f>
        <v>232</v>
      </c>
      <c r="G33" s="23" t="s">
        <v>36</v>
      </c>
      <c r="H33" s="24">
        <v>77</v>
      </c>
      <c r="I33" s="31">
        <f>IF(Table1[[#This Row],[Project PM2.5 (µg/m3)]]&lt;&gt;0,LOG(Table1[[#This Row],[Project PM2.5 (µg/m3)]]),"")</f>
        <v>1.8864907251724818</v>
      </c>
      <c r="J33" s="22">
        <f>IF(Table1[[#This Row],[Project PM2.5 (µg/m3)]]&lt;&gt;0,IF((OR(I33&gt;=$I$55, I33&lt;$I$56)), "Outlier", I33), "")</f>
        <v>1.8864907251724818</v>
      </c>
      <c r="K33" s="49">
        <f>IF(Table1[[#This Row],[Log Project PM 2.5 without outlier]]="Outlier"," ",Table1[[#This Row],[Project PM2.5 (µg/m3)]])</f>
        <v>77</v>
      </c>
    </row>
    <row r="34" spans="1:11" ht="17" customHeight="1" x14ac:dyDescent="0.25">
      <c r="A34" s="15" t="s">
        <v>67</v>
      </c>
      <c r="B34" s="20" t="s">
        <v>37</v>
      </c>
      <c r="C34" s="21">
        <v>278</v>
      </c>
      <c r="D34" s="31">
        <f>IF(Table1[[#This Row],[Project PM2.5 (µg/m3)]]&lt;&gt;0,LOG(Table1[[#This Row],[Baseline PM2.5 (µg/m3)]]),"")</f>
        <v>2.4440447959180762</v>
      </c>
      <c r="E34" s="22">
        <f>IF(Table1[[#This Row],[Log Baseline PM2.5 µg/m3]]&lt;&gt;0,IF((OR(D34&gt;=$D$55, D34&lt;=$D$56)), "Outlier", D34), "")</f>
        <v>2.4440447959180762</v>
      </c>
      <c r="F34" s="47">
        <f>IF(Table1[[#This Row],[Log Baseline PM 2.5 without outlier]]="Outlier","",Table1[[#This Row],[Baseline PM2.5 (µg/m3)]])</f>
        <v>278</v>
      </c>
      <c r="G34" s="23" t="s">
        <v>37</v>
      </c>
      <c r="H34" s="24">
        <v>87</v>
      </c>
      <c r="I34" s="31">
        <f>IF(Table1[[#This Row],[Project PM2.5 (µg/m3)]]&lt;&gt;0,LOG(Table1[[#This Row],[Project PM2.5 (µg/m3)]]),"")</f>
        <v>1.9395192526186185</v>
      </c>
      <c r="J34" s="22">
        <f>IF(Table1[[#This Row],[Project PM2.5 (µg/m3)]]&lt;&gt;0,IF((OR(I34&gt;=$I$55, I34&lt;$I$56)), "Outlier", I34), "")</f>
        <v>1.9395192526186185</v>
      </c>
      <c r="K34" s="49">
        <f>IF(Table1[[#This Row],[Log Project PM 2.5 without outlier]]="Outlier"," ",Table1[[#This Row],[Project PM2.5 (µg/m3)]])</f>
        <v>87</v>
      </c>
    </row>
    <row r="35" spans="1:11" ht="17" customHeight="1" x14ac:dyDescent="0.25">
      <c r="A35" s="15" t="s">
        <v>66</v>
      </c>
      <c r="B35" s="20" t="s">
        <v>38</v>
      </c>
      <c r="C35" s="21">
        <v>187</v>
      </c>
      <c r="D35" s="31">
        <f>IF(Table1[[#This Row],[Project PM2.5 (µg/m3)]]&lt;&gt;0,LOG(Table1[[#This Row],[Baseline PM2.5 (µg/m3)]]),"")</f>
        <v>2.271841606536499</v>
      </c>
      <c r="E35" s="22">
        <f>IF(Table1[[#This Row],[Log Baseline PM2.5 µg/m3]]&lt;&gt;0,IF((OR(D35&gt;=$D$55, D35&lt;=$D$56)), "Outlier", D35), "")</f>
        <v>2.271841606536499</v>
      </c>
      <c r="F35" s="47">
        <f>IF(Table1[[#This Row],[Log Baseline PM 2.5 without outlier]]="Outlier","",Table1[[#This Row],[Baseline PM2.5 (µg/m3)]])</f>
        <v>187</v>
      </c>
      <c r="G35" s="23" t="s">
        <v>38</v>
      </c>
      <c r="H35" s="24">
        <v>37</v>
      </c>
      <c r="I35" s="31">
        <f>IF(Table1[[#This Row],[Project PM2.5 (µg/m3)]]&lt;&gt;0,LOG(Table1[[#This Row],[Project PM2.5 (µg/m3)]]),"")</f>
        <v>1.568201724066995</v>
      </c>
      <c r="J35" s="22" t="str">
        <f>IF(Table1[[#This Row],[Project PM2.5 (µg/m3)]]&lt;&gt;0,IF((OR(I35&gt;=$I$55, I35&lt;$I$56)), "Outlier", I35), "")</f>
        <v>Outlier</v>
      </c>
      <c r="K35" s="49" t="str">
        <f>IF(Table1[[#This Row],[Log Project PM 2.5 without outlier]]="Outlier"," ",Table1[[#This Row],[Project PM2.5 (µg/m3)]])</f>
        <v xml:space="preserve"> </v>
      </c>
    </row>
    <row r="36" spans="1:11" ht="17" customHeight="1" x14ac:dyDescent="0.25">
      <c r="A36" s="15" t="s">
        <v>92</v>
      </c>
      <c r="B36" s="20" t="s">
        <v>39</v>
      </c>
      <c r="C36" s="21">
        <v>200</v>
      </c>
      <c r="D36" s="31">
        <f>LOG10(C36)</f>
        <v>2.3010299956639813</v>
      </c>
      <c r="E36" s="22">
        <f>IF(Table1[[#This Row],[Log Baseline PM2.5 µg/m3]]&lt;&gt;0,IF((OR(D36&gt;=$D$55, D36&lt;=$D$56)), "Outlier", D36), "")</f>
        <v>2.3010299956639813</v>
      </c>
      <c r="F36" s="47">
        <f>IF(Table1[[#This Row],[Log Baseline PM 2.5 without outlier]]="Outlier","",Table1[[#This Row],[Baseline PM2.5 (µg/m3)]])</f>
        <v>200</v>
      </c>
      <c r="G36" s="23" t="s">
        <v>39</v>
      </c>
      <c r="H36" s="24"/>
      <c r="I36" s="31" t="str">
        <f>IF(Table1[[#This Row],[Project PM2.5 (µg/m3)]]&lt;&gt;0,LOG(Table1[[#This Row],[Project PM2.5 (µg/m3)]]),"")</f>
        <v/>
      </c>
      <c r="J36" s="22" t="str">
        <f>IF(Table1[[#This Row],[Project PM2.5 (µg/m3)]]&lt;&gt;0,IF((OR(I36&gt;=$I$55, I36&lt;$I$56)), "Outlier", I36), "")</f>
        <v/>
      </c>
      <c r="K36" s="49">
        <f>IF(Table1[[#This Row],[Log Project PM 2.5 without outlier]]="Outlier"," ",Table1[[#This Row],[Project PM2.5 (µg/m3)]])</f>
        <v>0</v>
      </c>
    </row>
    <row r="37" spans="1:11" ht="17" customHeight="1" x14ac:dyDescent="0.25">
      <c r="A37" s="77" t="s">
        <v>68</v>
      </c>
      <c r="B37" s="20" t="s">
        <v>40</v>
      </c>
      <c r="C37" s="21">
        <v>178</v>
      </c>
      <c r="D37" s="31">
        <f>LOG10(C37)</f>
        <v>2.2504200023088941</v>
      </c>
      <c r="E37" s="22">
        <f>IF(Table1[[#This Row],[Log Baseline PM2.5 µg/m3]]&lt;&gt;0,IF((OR(D37&gt;=$D$55, D37&lt;=$D$56)), "Outlier", D37), "")</f>
        <v>2.2504200023088941</v>
      </c>
      <c r="F37" s="47">
        <f>IF(Table1[[#This Row],[Log Baseline PM 2.5 without outlier]]="Outlier","",Table1[[#This Row],[Baseline PM2.5 (µg/m3)]])</f>
        <v>178</v>
      </c>
      <c r="G37" s="23" t="s">
        <v>40</v>
      </c>
      <c r="H37" s="24"/>
      <c r="I37" s="31" t="str">
        <f>IF(Table1[[#This Row],[Project PM2.5 (µg/m3)]]&lt;&gt;0,LOG(Table1[[#This Row],[Project PM2.5 (µg/m3)]]),"")</f>
        <v/>
      </c>
      <c r="J37" s="22" t="str">
        <f>IF(Table1[[#This Row],[Project PM2.5 (µg/m3)]]&lt;&gt;0,IF((OR(I37&gt;=$I$55, I37&lt;$I$56)), "Outlier", I37), "")</f>
        <v/>
      </c>
      <c r="K37" s="49">
        <f>IF(Table1[[#This Row],[Log Project PM 2.5 without outlier]]="Outlier"," ",Table1[[#This Row],[Project PM2.5 (µg/m3)]])</f>
        <v>0</v>
      </c>
    </row>
    <row r="38" spans="1:11" ht="17" customHeight="1" x14ac:dyDescent="0.25">
      <c r="A38" s="77"/>
      <c r="B38" s="20" t="s">
        <v>41</v>
      </c>
      <c r="C38" s="21"/>
      <c r="D38" s="31" t="str">
        <f>IF(Table1[[#This Row],[Project PM2.5 (µg/m3)]]&lt;&gt;0,LOG(Table1[[#This Row],[Baseline PM2.5 (µg/m3)]]),"")</f>
        <v/>
      </c>
      <c r="E38" s="22"/>
      <c r="F38" s="49">
        <f>IF(Table1[[#This Row],[Log Baseline PM 2.5 without outlier]]="Outlier","",Table1[[#This Row],[Baseline PM2.5 (µg/m3)]])</f>
        <v>0</v>
      </c>
      <c r="G38" s="23" t="s">
        <v>41</v>
      </c>
      <c r="H38" s="24"/>
      <c r="I38" s="31" t="str">
        <f>IF(Table1[[#This Row],[Project PM2.5 (µg/m3)]]&lt;&gt;0,LOG(Table1[[#This Row],[Project PM2.5 (µg/m3)]]),"")</f>
        <v/>
      </c>
      <c r="J38" s="22" t="str">
        <f>IF(Table1[[#This Row],[Project PM2.5 (µg/m3)]]&lt;&gt;0,IF((OR(I38&gt;=$I$55, I38&lt;$I$56)), "Outlier", I38), "")</f>
        <v/>
      </c>
      <c r="K38" s="49">
        <f>IF(Table1[[#This Row],[Log Project PM 2.5 without outlier]]="Outlier"," ",Table1[[#This Row],[Project PM2.5 (µg/m3)]])</f>
        <v>0</v>
      </c>
    </row>
    <row r="39" spans="1:11" ht="17" customHeight="1" x14ac:dyDescent="0.25">
      <c r="A39" s="29" t="s">
        <v>80</v>
      </c>
      <c r="B39" s="20" t="s">
        <v>42</v>
      </c>
      <c r="C39" s="21"/>
      <c r="D39" s="31" t="str">
        <f>IF(Table1[[#This Row],[Project PM2.5 (µg/m3)]]&lt;&gt;0,LOG(Table1[[#This Row],[Baseline PM2.5 (µg/m3)]]),"")</f>
        <v/>
      </c>
      <c r="E39" s="22"/>
      <c r="F39" s="49">
        <f>IF(Table1[[#This Row],[Log Baseline PM 2.5 without outlier]]="Outlier","",Table1[[#This Row],[Baseline PM2.5 (µg/m3)]])</f>
        <v>0</v>
      </c>
      <c r="G39" s="23" t="s">
        <v>42</v>
      </c>
      <c r="H39" s="24"/>
      <c r="I39" s="31" t="str">
        <f>IF(Table1[[#This Row],[Project PM2.5 (µg/m3)]]&lt;&gt;0,LOG(Table1[[#This Row],[Project PM2.5 (µg/m3)]]),"")</f>
        <v/>
      </c>
      <c r="J39" s="22" t="str">
        <f>IF(Table1[[#This Row],[Project PM2.5 (µg/m3)]]&lt;&gt;0,IF((OR(I39&gt;=$I$55, I39&lt;$I$56)), "Outlier", I39), "")</f>
        <v/>
      </c>
      <c r="K39" s="49">
        <f>IF(Table1[[#This Row],[Log Project PM 2.5 without outlier]]="Outlier"," ",Table1[[#This Row],[Project PM2.5 (µg/m3)]])</f>
        <v>0</v>
      </c>
    </row>
    <row r="40" spans="1:11" ht="17" customHeight="1" x14ac:dyDescent="0.25">
      <c r="A40" s="78" t="s">
        <v>95</v>
      </c>
      <c r="B40" s="20" t="s">
        <v>43</v>
      </c>
      <c r="C40" s="21"/>
      <c r="D40" s="31" t="str">
        <f>IF(Table1[[#This Row],[Project PM2.5 (µg/m3)]]&lt;&gt;0,LOG(Table1[[#This Row],[Baseline PM2.5 (µg/m3)]]),"")</f>
        <v/>
      </c>
      <c r="E40" s="22"/>
      <c r="F40" s="49">
        <f>IF(Table1[[#This Row],[Log Baseline PM 2.5 without outlier]]="Outlier","",Table1[[#This Row],[Baseline PM2.5 (µg/m3)]])</f>
        <v>0</v>
      </c>
      <c r="G40" s="23" t="s">
        <v>43</v>
      </c>
      <c r="H40" s="24"/>
      <c r="I40" s="31" t="str">
        <f>IF(Table1[[#This Row],[Project PM2.5 (µg/m3)]]&lt;&gt;0,LOG(Table1[[#This Row],[Project PM2.5 (µg/m3)]]),"")</f>
        <v/>
      </c>
      <c r="J40" s="22" t="str">
        <f>IF(Table1[[#This Row],[Project PM2.5 (µg/m3)]]&lt;&gt;0,IF((OR(I40&gt;=$I$55, I40&lt;$I$56)), "Outlier", I40), "")</f>
        <v/>
      </c>
      <c r="K40" s="49">
        <f>IF(Table1[[#This Row],[Log Project PM 2.5 without outlier]]="Outlier"," ",Table1[[#This Row],[Project PM2.5 (µg/m3)]])</f>
        <v>0</v>
      </c>
    </row>
    <row r="41" spans="1:11" ht="17" customHeight="1" x14ac:dyDescent="0.25">
      <c r="A41" s="78"/>
      <c r="B41" s="20" t="s">
        <v>44</v>
      </c>
      <c r="C41" s="21"/>
      <c r="D41" s="31"/>
      <c r="E41" s="22"/>
      <c r="F41" s="49">
        <f>IF(Table1[[#This Row],[Log Baseline PM 2.5 without outlier]]="Outlier","",Table1[[#This Row],[Baseline PM2.5 (µg/m3)]])</f>
        <v>0</v>
      </c>
      <c r="G41" s="23" t="s">
        <v>44</v>
      </c>
      <c r="H41" s="24"/>
      <c r="I41" s="31" t="str">
        <f>IF(Table1[[#This Row],[Project PM2.5 (µg/m3)]]&lt;&gt;0,LOG(Table1[[#This Row],[Project PM2.5 (µg/m3)]]),"")</f>
        <v/>
      </c>
      <c r="J41" s="22" t="str">
        <f>IF(Table1[[#This Row],[Project PM2.5 (µg/m3)]]&lt;&gt;0,IF((OR(I41&gt;=$I$55, I41&lt;$I$56)), "Outlier", I41), "")</f>
        <v/>
      </c>
      <c r="K41" s="49">
        <f>IF(Table1[[#This Row],[Log Project PM 2.5 without outlier]]="Outlier"," ",Table1[[#This Row],[Project PM2.5 (µg/m3)]])</f>
        <v>0</v>
      </c>
    </row>
    <row r="42" spans="1:11" ht="17" customHeight="1" x14ac:dyDescent="0.25">
      <c r="A42" s="18" t="s">
        <v>82</v>
      </c>
      <c r="B42" s="20" t="s">
        <v>45</v>
      </c>
      <c r="C42" s="21"/>
      <c r="D42" s="31" t="str">
        <f>IF(Table1[[#This Row],[Project PM2.5 (µg/m3)]]&lt;&gt;0,LOG(Table1[[#This Row],[Baseline PM2.5 (µg/m3)]]),"")</f>
        <v/>
      </c>
      <c r="E42" s="22"/>
      <c r="F42" s="49">
        <f>IF(Table1[[#This Row],[Log Baseline PM 2.5 without outlier]]="Outlier","",Table1[[#This Row],[Baseline PM2.5 (µg/m3)]])</f>
        <v>0</v>
      </c>
      <c r="G42" s="23" t="s">
        <v>45</v>
      </c>
      <c r="H42" s="24"/>
      <c r="I42" s="31" t="str">
        <f>IF(Table1[[#This Row],[Project PM2.5 (µg/m3)]]&lt;&gt;0,LOG(Table1[[#This Row],[Project PM2.5 (µg/m3)]]),"")</f>
        <v/>
      </c>
      <c r="J42" s="22" t="str">
        <f>IF(Table1[[#This Row],[Project PM2.5 (µg/m3)]]&lt;&gt;0,IF((OR(I42&gt;=$I$55, I42&lt;$I$56)), "Outlier", I42), "")</f>
        <v/>
      </c>
      <c r="K42" s="49">
        <f>IF(Table1[[#This Row],[Log Project PM 2.5 without outlier]]="Outlier"," ",Table1[[#This Row],[Project PM2.5 (µg/m3)]])</f>
        <v>0</v>
      </c>
    </row>
    <row r="43" spans="1:11" ht="17" customHeight="1" x14ac:dyDescent="0.25">
      <c r="A43" s="76" t="s">
        <v>87</v>
      </c>
      <c r="B43" s="20" t="s">
        <v>56</v>
      </c>
      <c r="C43" s="21"/>
      <c r="D43" s="31" t="str">
        <f>IF(Table1[[#This Row],[Project PM2.5 (µg/m3)]]&lt;&gt;0,LOG(Table1[[#This Row],[Baseline PM2.5 (µg/m3)]]),"")</f>
        <v/>
      </c>
      <c r="E43" s="22"/>
      <c r="F43" s="49">
        <f>IF(Table1[[#This Row],[Log Baseline PM 2.5 without outlier]]="Outlier","",Table1[[#This Row],[Baseline PM2.5 (µg/m3)]])</f>
        <v>0</v>
      </c>
      <c r="G43" s="23" t="s">
        <v>56</v>
      </c>
      <c r="H43" s="24"/>
      <c r="I43" s="31" t="str">
        <f>IF(Table1[[#This Row],[Project PM2.5 (µg/m3)]]&lt;&gt;0,LOG(Table1[[#This Row],[Project PM2.5 (µg/m3)]]),"")</f>
        <v/>
      </c>
      <c r="J43" s="22" t="str">
        <f>IF(Table1[[#This Row],[Project PM2.5 (µg/m3)]]&lt;&gt;0,IF((OR(I43&gt;=$I$55, I43&lt;$I$56)), "Outlier", I43), "")</f>
        <v/>
      </c>
      <c r="K43" s="49">
        <f>IF(Table1[[#This Row],[Log Project PM 2.5 without outlier]]="Outlier"," ",Table1[[#This Row],[Project PM2.5 (µg/m3)]])</f>
        <v>0</v>
      </c>
    </row>
    <row r="44" spans="1:11" ht="17" customHeight="1" x14ac:dyDescent="0.25">
      <c r="A44" s="76"/>
      <c r="B44" s="20" t="s">
        <v>47</v>
      </c>
      <c r="C44" s="21"/>
      <c r="D44" s="31" t="str">
        <f>IF(Table1[[#This Row],[Project PM2.5 (µg/m3)]]&lt;&gt;0,LOG(Table1[[#This Row],[Baseline PM2.5 (µg/m3)]]),"")</f>
        <v/>
      </c>
      <c r="E44" s="22"/>
      <c r="F44" s="49">
        <f>IF(Table1[[#This Row],[Log Baseline PM 2.5 without outlier]]="Outlier","",Table1[[#This Row],[Baseline PM2.5 (µg/m3)]])</f>
        <v>0</v>
      </c>
      <c r="G44" s="23" t="s">
        <v>47</v>
      </c>
      <c r="H44" s="24"/>
      <c r="I44" s="31" t="str">
        <f>IF(Table1[[#This Row],[Project PM2.5 (µg/m3)]]&lt;&gt;0,LOG(Table1[[#This Row],[Project PM2.5 (µg/m3)]]),"")</f>
        <v/>
      </c>
      <c r="J44" s="22" t="str">
        <f>IF(Table1[[#This Row],[Project PM2.5 (µg/m3)]]&lt;&gt;0,IF((OR(I44&gt;=$I$55, I44&lt;$I$56)), "Outlier", I44), "")</f>
        <v/>
      </c>
      <c r="K44" s="49">
        <f>IF(Table1[[#This Row],[Log Project PM 2.5 without outlier]]="Outlier"," ",Table1[[#This Row],[Project PM2.5 (µg/m3)]])</f>
        <v>0</v>
      </c>
    </row>
    <row r="45" spans="1:11" ht="17" customHeight="1" x14ac:dyDescent="0.25">
      <c r="A45" s="76"/>
      <c r="B45" s="20" t="s">
        <v>48</v>
      </c>
      <c r="C45" s="21"/>
      <c r="D45" s="31" t="str">
        <f>IF(Table1[[#This Row],[Project PM2.5 (µg/m3)]]&lt;&gt;0,LOG(Table1[[#This Row],[Baseline PM2.5 (µg/m3)]]),"")</f>
        <v/>
      </c>
      <c r="E45" s="22"/>
      <c r="F45" s="49">
        <f>IF(Table1[[#This Row],[Log Baseline PM 2.5 without outlier]]="Outlier","",Table1[[#This Row],[Baseline PM2.5 (µg/m3)]])</f>
        <v>0</v>
      </c>
      <c r="G45" s="23" t="s">
        <v>48</v>
      </c>
      <c r="H45" s="24"/>
      <c r="I45" s="31" t="str">
        <f>IF(Table1[[#This Row],[Project PM2.5 (µg/m3)]]&lt;&gt;0,LOG(Table1[[#This Row],[Project PM2.5 (µg/m3)]]),"")</f>
        <v/>
      </c>
      <c r="J45" s="22" t="str">
        <f>IF(Table1[[#This Row],[Project PM2.5 (µg/m3)]]&lt;&gt;0,IF((OR(I45&gt;=$I$55, I45&lt;$I$56)), "Outlier", I45), "")</f>
        <v/>
      </c>
      <c r="K45" s="49">
        <f>IF(Table1[[#This Row],[Log Project PM 2.5 without outlier]]="Outlier"," ",Table1[[#This Row],[Project PM2.5 (µg/m3)]])</f>
        <v>0</v>
      </c>
    </row>
    <row r="46" spans="1:11" ht="17" customHeight="1" x14ac:dyDescent="0.25">
      <c r="A46" s="76"/>
      <c r="B46" s="20" t="s">
        <v>90</v>
      </c>
      <c r="C46" s="21"/>
      <c r="D46" s="31" t="str">
        <f>IF(Table1[[#This Row],[Project PM2.5 (µg/m3)]]&lt;&gt;0,LOG(Table1[[#This Row],[Baseline PM2.5 (µg/m3)]]),"")</f>
        <v/>
      </c>
      <c r="E46" s="22"/>
      <c r="F46" s="49">
        <f>IF(Table1[[#This Row],[Log Baseline PM 2.5 without outlier]]="Outlier","",Table1[[#This Row],[Baseline PM2.5 (µg/m3)]])</f>
        <v>0</v>
      </c>
      <c r="G46" s="20" t="s">
        <v>90</v>
      </c>
      <c r="H46" s="24"/>
      <c r="I46" s="31" t="str">
        <f>IF(Table1[[#This Row],[Project PM2.5 (µg/m3)]]&lt;&gt;0,LOG(Table1[[#This Row],[Project PM2.5 (µg/m3)]]),"")</f>
        <v/>
      </c>
      <c r="J46" s="22" t="str">
        <f>IF(Table1[[#This Row],[Project PM2.5 (µg/m3)]]&lt;&gt;0,IF((OR(I46&gt;=$I$55, I46&lt;$I$56)), "Outlier", I46), "")</f>
        <v/>
      </c>
      <c r="K46" s="49">
        <f>IF(Table1[[#This Row],[Log Project PM 2.5 without outlier]]="Outlier"," ",Table1[[#This Row],[Project PM2.5 (µg/m3)]])</f>
        <v>0</v>
      </c>
    </row>
    <row r="47" spans="1:11" ht="17" customHeight="1" x14ac:dyDescent="0.25">
      <c r="A47" s="76"/>
      <c r="B47" s="11"/>
      <c r="C47" s="11"/>
      <c r="D47" s="11"/>
      <c r="E47" s="11"/>
      <c r="F47" s="11"/>
      <c r="G47" s="11"/>
      <c r="H47" s="11"/>
      <c r="I47" s="11"/>
      <c r="J47" s="11"/>
      <c r="K47" s="11"/>
    </row>
    <row r="48" spans="1:11" ht="17" customHeight="1" x14ac:dyDescent="0.25">
      <c r="A48" s="11" t="s">
        <v>81</v>
      </c>
      <c r="B48" s="32" t="s">
        <v>93</v>
      </c>
      <c r="C48" s="33"/>
      <c r="D48" s="33"/>
      <c r="E48" s="33"/>
      <c r="F48" s="34"/>
      <c r="G48" s="25" t="s">
        <v>94</v>
      </c>
      <c r="H48" s="25"/>
      <c r="I48" s="25"/>
      <c r="J48" s="33"/>
      <c r="K48" s="34"/>
    </row>
    <row r="49" spans="1:11" ht="17" customHeight="1" x14ac:dyDescent="0.25">
      <c r="A49" s="76" t="s">
        <v>88</v>
      </c>
      <c r="B49" s="35" t="s">
        <v>0</v>
      </c>
      <c r="C49" s="36"/>
      <c r="D49" s="45">
        <f>AVERAGE(D3:D46)</f>
        <v>2.2825269095736931</v>
      </c>
      <c r="F49" s="37"/>
      <c r="G49" s="2" t="s">
        <v>0</v>
      </c>
      <c r="I49" s="26">
        <f>AVERAGE(I3:I46)</f>
        <v>1.8683417019913233</v>
      </c>
      <c r="J49" s="45"/>
      <c r="K49" s="37"/>
    </row>
    <row r="50" spans="1:11" ht="17" customHeight="1" x14ac:dyDescent="0.25">
      <c r="A50" s="76"/>
      <c r="B50" s="35" t="s">
        <v>91</v>
      </c>
      <c r="C50" s="36"/>
      <c r="D50" s="45">
        <f>STDEV(D2:D46)</f>
        <v>0.14549319668388422</v>
      </c>
      <c r="F50" s="37"/>
      <c r="G50" s="2" t="s">
        <v>91</v>
      </c>
      <c r="I50" s="26">
        <f>STDEV(I2:I46)</f>
        <v>0.17170029494609454</v>
      </c>
      <c r="J50" s="45"/>
      <c r="K50" s="37"/>
    </row>
    <row r="51" spans="1:11" ht="17" customHeight="1" x14ac:dyDescent="0.25">
      <c r="A51" s="76"/>
      <c r="B51" s="35" t="s">
        <v>46</v>
      </c>
      <c r="C51" s="36"/>
      <c r="D51" s="27">
        <f>D50/D49</f>
        <v>6.3742160529909345E-2</v>
      </c>
      <c r="E51" s="2"/>
      <c r="F51" s="38"/>
      <c r="G51" s="2" t="s">
        <v>46</v>
      </c>
      <c r="I51" s="27">
        <f>I50/I49</f>
        <v>9.1899835433257346E-2</v>
      </c>
      <c r="J51" s="2"/>
      <c r="K51" s="38"/>
    </row>
    <row r="52" spans="1:11" ht="17" customHeight="1" x14ac:dyDescent="0.25">
      <c r="A52" s="76"/>
      <c r="B52" s="35" t="s">
        <v>1</v>
      </c>
      <c r="C52" s="36"/>
      <c r="D52" s="26">
        <f>QUARTILE(D2:D46,3)</f>
        <v>2.3424226808222062</v>
      </c>
      <c r="E52" s="26"/>
      <c r="F52" s="39"/>
      <c r="G52" s="2" t="s">
        <v>1</v>
      </c>
      <c r="I52" s="45">
        <f>QUARTILE(I2:I46,3)</f>
        <v>1.9493900066449128</v>
      </c>
      <c r="J52" s="26"/>
      <c r="K52" s="39"/>
    </row>
    <row r="53" spans="1:11" ht="17" customHeight="1" x14ac:dyDescent="0.25">
      <c r="A53" s="76"/>
      <c r="B53" s="35" t="s">
        <v>2</v>
      </c>
      <c r="C53" s="36"/>
      <c r="D53" s="26">
        <f>QUARTILE(D2:D46,1)</f>
        <v>2.2039078211920988</v>
      </c>
      <c r="E53" s="26"/>
      <c r="F53" s="39"/>
      <c r="G53" s="2" t="s">
        <v>2</v>
      </c>
      <c r="I53" s="45">
        <f>QUARTILE(I2:I46,1)</f>
        <v>1.8129133566428555</v>
      </c>
      <c r="J53" s="26"/>
      <c r="K53" s="39"/>
    </row>
    <row r="54" spans="1:11" ht="17" customHeight="1" x14ac:dyDescent="0.25">
      <c r="A54" s="17" t="s">
        <v>83</v>
      </c>
      <c r="B54" s="35" t="s">
        <v>3</v>
      </c>
      <c r="C54" s="36"/>
      <c r="D54" s="28">
        <f>D52-D53</f>
        <v>0.13851485963010735</v>
      </c>
      <c r="E54" s="28"/>
      <c r="F54" s="40"/>
      <c r="G54" s="2" t="s">
        <v>3</v>
      </c>
      <c r="I54" s="28">
        <f>I52-I53</f>
        <v>0.13647665000205733</v>
      </c>
      <c r="J54" s="28"/>
      <c r="K54" s="40"/>
    </row>
    <row r="55" spans="1:11" ht="17" customHeight="1" x14ac:dyDescent="0.25">
      <c r="A55" s="17" t="s">
        <v>84</v>
      </c>
      <c r="B55" s="35" t="s">
        <v>4</v>
      </c>
      <c r="C55" s="36"/>
      <c r="D55" s="28">
        <f>D52+(1.5*D54)</f>
        <v>2.5501949702673672</v>
      </c>
      <c r="E55" s="28"/>
      <c r="F55" s="40"/>
      <c r="G55" s="2" t="s">
        <v>4</v>
      </c>
      <c r="I55" s="27">
        <f>I52+(1.5*I54)</f>
        <v>2.1541049816479987</v>
      </c>
      <c r="J55" s="28"/>
      <c r="K55" s="40"/>
    </row>
    <row r="56" spans="1:11" ht="17" customHeight="1" x14ac:dyDescent="0.25">
      <c r="B56" s="41" t="s">
        <v>5</v>
      </c>
      <c r="C56" s="42"/>
      <c r="D56" s="43">
        <f>D53-(1.5*D54)</f>
        <v>1.9961355317469378</v>
      </c>
      <c r="E56" s="43"/>
      <c r="F56" s="44"/>
      <c r="G56" s="3" t="s">
        <v>5</v>
      </c>
      <c r="I56" s="48">
        <f>I53-(1.5*I54)</f>
        <v>1.6081983816397694</v>
      </c>
      <c r="J56" s="43"/>
      <c r="K56" s="44"/>
    </row>
    <row r="57" spans="1:11" ht="17" customHeight="1" x14ac:dyDescent="0.25">
      <c r="B57" s="11"/>
      <c r="C57" s="11"/>
      <c r="D57" s="11"/>
      <c r="E57" s="11"/>
      <c r="F57" s="11"/>
      <c r="G57" s="11"/>
      <c r="H57" s="11"/>
      <c r="I57" s="11"/>
      <c r="J57" s="11"/>
      <c r="K57" s="11"/>
    </row>
    <row r="58" spans="1:11" ht="17" customHeight="1" x14ac:dyDescent="0.25">
      <c r="B58" s="53"/>
      <c r="C58" s="54"/>
      <c r="D58" s="72" t="s">
        <v>102</v>
      </c>
      <c r="E58" s="73">
        <f>AVERAGE(E3:E46)</f>
        <v>2.2605039135640039</v>
      </c>
      <c r="F58" s="55"/>
      <c r="G58" s="53"/>
      <c r="H58" s="54"/>
      <c r="I58" s="72" t="s">
        <v>102</v>
      </c>
      <c r="J58" s="73">
        <f>AVERAGE(J3:J46)</f>
        <v>1.9189586084219503</v>
      </c>
      <c r="K58" s="68"/>
    </row>
    <row r="59" spans="1:11" ht="17" customHeight="1" x14ac:dyDescent="0.25">
      <c r="B59" s="56"/>
      <c r="C59" s="21"/>
      <c r="D59" s="74" t="s">
        <v>105</v>
      </c>
      <c r="E59" s="75">
        <f>COUNTIF(F3:F46,"&lt;&gt;0")</f>
        <v>35</v>
      </c>
      <c r="F59" s="57"/>
      <c r="G59" s="56"/>
      <c r="H59" s="21"/>
      <c r="I59" s="74" t="s">
        <v>105</v>
      </c>
      <c r="J59" s="75">
        <f>COUNTIF(K3:K46,"&lt;&gt;0")</f>
        <v>33</v>
      </c>
      <c r="K59" s="69"/>
    </row>
    <row r="60" spans="1:11" ht="17" customHeight="1" x14ac:dyDescent="0.25">
      <c r="B60" s="56"/>
      <c r="C60" s="21"/>
      <c r="D60" s="74" t="s">
        <v>91</v>
      </c>
      <c r="E60" s="75">
        <f>STDEV(E2:E46)</f>
        <v>0.11720901663806926</v>
      </c>
      <c r="F60" s="57"/>
      <c r="G60" s="56"/>
      <c r="H60" s="21"/>
      <c r="I60" s="74" t="s">
        <v>91</v>
      </c>
      <c r="J60" s="75">
        <f>STDEV(J2:J46)</f>
        <v>0.10414963468765516</v>
      </c>
      <c r="K60" s="69"/>
    </row>
    <row r="61" spans="1:11" ht="17" customHeight="1" x14ac:dyDescent="0.25">
      <c r="B61" s="56"/>
      <c r="C61" s="21"/>
      <c r="D61" s="74" t="s">
        <v>101</v>
      </c>
      <c r="E61" s="75">
        <f>E60/(SQRT(E59))</f>
        <v>1.9811939820841944E-2</v>
      </c>
      <c r="F61" s="57"/>
      <c r="G61" s="56"/>
      <c r="H61" s="21"/>
      <c r="I61" s="74" t="s">
        <v>101</v>
      </c>
      <c r="J61" s="75">
        <f>J60/(SQRT(J59))</f>
        <v>1.813012427506925E-2</v>
      </c>
      <c r="K61" s="69"/>
    </row>
    <row r="62" spans="1:11" ht="17" customHeight="1" x14ac:dyDescent="0.25">
      <c r="B62" s="58" t="s">
        <v>89</v>
      </c>
      <c r="C62" s="50"/>
      <c r="D62" s="51"/>
      <c r="E62" s="70">
        <f>1.645*(E61/E58)</f>
        <v>1.4417422951460961E-2</v>
      </c>
      <c r="F62" s="59"/>
      <c r="G62" s="58" t="s">
        <v>89</v>
      </c>
      <c r="H62" s="50"/>
      <c r="I62" s="51"/>
      <c r="J62" s="70">
        <f>1.645*(J61/J58)</f>
        <v>1.5541791418322792E-2</v>
      </c>
      <c r="K62" s="59"/>
    </row>
    <row r="63" spans="1:11" ht="17" customHeight="1" x14ac:dyDescent="0.25">
      <c r="B63" s="58" t="s">
        <v>62</v>
      </c>
      <c r="C63" s="51"/>
      <c r="D63" s="51"/>
      <c r="E63" s="71" t="str">
        <f>IF(E62&lt;=0.3,"YES","NO")</f>
        <v>YES</v>
      </c>
      <c r="F63" s="60"/>
      <c r="G63" s="58" t="s">
        <v>61</v>
      </c>
      <c r="H63" s="51"/>
      <c r="I63" s="51"/>
      <c r="J63" s="71" t="str">
        <f>IF(J62&lt;=0.3,"YES","NO")</f>
        <v>YES</v>
      </c>
      <c r="K63" s="60"/>
    </row>
    <row r="64" spans="1:11" ht="17" customHeight="1" x14ac:dyDescent="0.25">
      <c r="B64" s="61" t="s">
        <v>53</v>
      </c>
      <c r="C64" s="51"/>
      <c r="D64" s="51"/>
      <c r="E64" s="71" t="str">
        <f>IF(E62&lt;=0.3, "Use mean","Use lower bound or increase sample size or use 90% lower limit")</f>
        <v>Use mean</v>
      </c>
      <c r="F64" s="60"/>
      <c r="G64" s="61" t="s">
        <v>53</v>
      </c>
      <c r="H64" s="51"/>
      <c r="I64" s="51"/>
      <c r="J64" s="71" t="str">
        <f>IF(J62&lt;=0.3, "Use mean","Use upper bound or increase sample size or use 90% lower limit")</f>
        <v>Use mean</v>
      </c>
      <c r="K64" s="60"/>
    </row>
    <row r="65" spans="1:11" ht="17" customHeight="1" x14ac:dyDescent="0.25">
      <c r="B65" s="56"/>
      <c r="C65" s="21"/>
      <c r="D65" s="51" t="s">
        <v>54</v>
      </c>
      <c r="E65" s="52"/>
      <c r="F65" s="62">
        <f>AVERAGE(F2:F46)</f>
        <v>148.28571428571428</v>
      </c>
      <c r="G65" s="56"/>
      <c r="H65" s="21"/>
      <c r="I65" s="51" t="s">
        <v>0</v>
      </c>
      <c r="J65" s="52"/>
      <c r="K65" s="62">
        <f>AVERAGE(K1:K46)</f>
        <v>61.9</v>
      </c>
    </row>
    <row r="66" spans="1:11" ht="17" customHeight="1" x14ac:dyDescent="0.25">
      <c r="B66" s="63"/>
      <c r="C66" s="64"/>
      <c r="D66" s="65" t="s">
        <v>57</v>
      </c>
      <c r="E66" s="66"/>
      <c r="F66" s="67" t="str">
        <f>IF(E63="Yes","",F65-1.645*STDEV(F3:F46)/SQRT(E59))</f>
        <v/>
      </c>
      <c r="G66" s="63"/>
      <c r="H66" s="64"/>
      <c r="I66" s="65" t="s">
        <v>58</v>
      </c>
      <c r="J66" s="66"/>
      <c r="K66" s="67" t="str">
        <f>IF(J63="Yes","",K65-1.645*STDEV(K3:K46)/SQRT(J59))</f>
        <v/>
      </c>
    </row>
    <row r="73" spans="1:11" x14ac:dyDescent="0.25">
      <c r="A73" s="5"/>
    </row>
  </sheetData>
  <mergeCells count="7">
    <mergeCell ref="A43:A47"/>
    <mergeCell ref="A49:A53"/>
    <mergeCell ref="A5:A11"/>
    <mergeCell ref="A14:A22"/>
    <mergeCell ref="A25:A28"/>
    <mergeCell ref="A37:A38"/>
    <mergeCell ref="A40:A41"/>
  </mergeCells>
  <conditionalFormatting sqref="E3:E46">
    <cfRule type="expression" dxfId="17" priority="4">
      <formula>$C$38&lt;&gt;0</formula>
    </cfRule>
    <cfRule type="containsText" dxfId="16" priority="5" operator="containsText" text="Outlier">
      <formula>NOT(ISERROR(SEARCH("Outlier",E3)))</formula>
    </cfRule>
  </conditionalFormatting>
  <conditionalFormatting sqref="K3:K46">
    <cfRule type="cellIs" dxfId="15" priority="6" stopIfTrue="1" operator="between">
      <formula>0</formula>
      <formula>0</formula>
    </cfRule>
  </conditionalFormatting>
  <conditionalFormatting sqref="F38:F46">
    <cfRule type="cellIs" dxfId="14" priority="3" stopIfTrue="1" operator="between">
      <formula>0</formula>
      <formula>0</formula>
    </cfRule>
  </conditionalFormatting>
  <conditionalFormatting sqref="J3:J46">
    <cfRule type="expression" dxfId="13" priority="1">
      <formula>$C$38&lt;&gt;0</formula>
    </cfRule>
    <cfRule type="containsText" dxfId="12" priority="2" operator="containsText" text="Outlier">
      <formula>NOT(ISERROR(SEARCH("Outlier",J3)))</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c:creator>
  <cp:lastModifiedBy>Microsoft Office User</cp:lastModifiedBy>
  <dcterms:created xsi:type="dcterms:W3CDTF">2016-10-27T20:20:52Z</dcterms:created>
  <dcterms:modified xsi:type="dcterms:W3CDTF">2016-11-02T09:24:28Z</dcterms:modified>
</cp:coreProperties>
</file>