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thegoldstandard.sharepoint.com/sites/FUNC_SDM/Shared Documents/Standard/01 Documents/400_Methodologies/Tool XX DAF tool/Draft - public consultation/"/>
    </mc:Choice>
  </mc:AlternateContent>
  <xr:revisionPtr revIDLastSave="1791" documentId="8_{64930344-D8C3-46B6-9424-6CA9C75F02B6}" xr6:coauthVersionLast="47" xr6:coauthVersionMax="47" xr10:uidLastSave="{8240F915-144E-4856-9874-8137C1407C6C}"/>
  <bookViews>
    <workbookView xWindow="-41388" yWindow="-3024" windowWidth="41496" windowHeight="16776" firstSheet="2" activeTab="2" xr2:uid="{6313D7AC-0E82-44B2-A2C0-65F2E043D3F5}"/>
  </bookViews>
  <sheets>
    <sheet name="Comparision Groups" sheetId="5" state="hidden" r:id="rId1"/>
    <sheet name="Copy sheet" sheetId="9" state="hidden" r:id="rId2"/>
    <sheet name="Final Assessment" sheetId="12" r:id="rId3"/>
    <sheet name="Data cosolidation" sheetId="2" r:id="rId4"/>
    <sheet name="GHGs emission_2021" sheetId="3" r:id="rId5"/>
    <sheet name="Step -2" sheetId="7" r:id="rId6"/>
    <sheet name="Step -1" sheetId="6" r:id="rId7"/>
    <sheet name="SIDS_Countries" sheetId="11" state="hidden" r:id="rId8"/>
    <sheet name="Netzero target status" sheetId="4" state="hidden" r:id="rId9"/>
    <sheet name="net_zero_content ALl" sheetId="8" state="hidden" r:id="rId10"/>
  </sheets>
  <definedNames>
    <definedName name="_xlnm._FilterDatabase" localSheetId="0" hidden="1">'Comparision Groups'!$B$8:$E$8</definedName>
    <definedName name="_xlnm._FilterDatabase" localSheetId="3" hidden="1">'Data cosolidation'!$M$1:$M$149</definedName>
    <definedName name="_xlnm._FilterDatabase" localSheetId="2" hidden="1">'Final Assessment'!$A$2:$M$192</definedName>
    <definedName name="_xlnm._FilterDatabase" localSheetId="4" hidden="1">'GHGs emission_2021'!$H$1:$H$211</definedName>
    <definedName name="_xlnm._FilterDatabase" localSheetId="9" hidden="1">'net_zero_content ALl'!$A$1:$G$107</definedName>
    <definedName name="_xlnm._FilterDatabase" localSheetId="8" hidden="1">'Netzero target status'!$A$1:$J$151</definedName>
    <definedName name="_xlnm._FilterDatabase" localSheetId="7" hidden="1">SIDS_Countries!$A$1:$B$1</definedName>
    <definedName name="_xlnm.Criteria" localSheetId="0">'Comparision Groups'!$P$2:$S$3</definedName>
    <definedName name="_xlnm.Extract" localSheetId="0">'Comparision Groups'!$B$1:$K$1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D60" i="2" l="1"/>
  <c r="F60" i="2"/>
  <c r="G60" i="2"/>
  <c r="I60" i="2" s="1"/>
  <c r="K60" i="2"/>
  <c r="B109" i="2"/>
  <c r="D109" i="2"/>
  <c r="F109" i="2"/>
  <c r="G109" i="2"/>
  <c r="I109" i="2" s="1"/>
  <c r="H190" i="2"/>
  <c r="H191" i="2"/>
  <c r="H192" i="2"/>
  <c r="H193" i="2"/>
  <c r="H194" i="2"/>
  <c r="H195" i="2"/>
  <c r="H196" i="2"/>
  <c r="H197" i="2"/>
  <c r="G190" i="2"/>
  <c r="G191" i="2"/>
  <c r="G192" i="2"/>
  <c r="G193" i="2"/>
  <c r="G194" i="2"/>
  <c r="G195" i="2"/>
  <c r="G196" i="2"/>
  <c r="G197" i="2"/>
  <c r="D190" i="2"/>
  <c r="D191" i="2"/>
  <c r="D192" i="2"/>
  <c r="D193" i="2"/>
  <c r="D194" i="2"/>
  <c r="D195" i="2"/>
  <c r="D196" i="2"/>
  <c r="D197" i="2"/>
  <c r="C190" i="2"/>
  <c r="C191" i="2"/>
  <c r="C192" i="2"/>
  <c r="C193" i="2"/>
  <c r="C194" i="2"/>
  <c r="C195" i="2"/>
  <c r="C196" i="2"/>
  <c r="C197" i="2"/>
  <c r="B190" i="2"/>
  <c r="B191" i="2"/>
  <c r="B192" i="2"/>
  <c r="B193" i="2"/>
  <c r="B194" i="2"/>
  <c r="B195" i="2"/>
  <c r="B196" i="2"/>
  <c r="B197" i="2"/>
  <c r="B184" i="2"/>
  <c r="C184" i="2"/>
  <c r="D18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5" i="2"/>
  <c r="D186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5" i="2"/>
  <c r="C186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5" i="2"/>
  <c r="B186" i="2"/>
  <c r="F173" i="2"/>
  <c r="G155" i="2"/>
  <c r="G156" i="2"/>
  <c r="G157" i="2"/>
  <c r="G158" i="2"/>
  <c r="G159" i="2"/>
  <c r="G160" i="2"/>
  <c r="I160" i="2" s="1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I177" i="2" s="1"/>
  <c r="G178" i="2"/>
  <c r="G179" i="2"/>
  <c r="G180" i="2"/>
  <c r="G181" i="2"/>
  <c r="G182" i="2"/>
  <c r="G183" i="2"/>
  <c r="G184" i="2"/>
  <c r="G185" i="2"/>
  <c r="G186" i="2"/>
  <c r="I190" i="2"/>
  <c r="I191" i="2"/>
  <c r="I192" i="2"/>
  <c r="I193" i="2"/>
  <c r="I194" i="2"/>
  <c r="I195" i="2"/>
  <c r="I196" i="2"/>
  <c r="F190" i="2"/>
  <c r="F191" i="2"/>
  <c r="F192" i="2"/>
  <c r="F193" i="2"/>
  <c r="F194" i="2"/>
  <c r="J190" i="2"/>
  <c r="J191" i="2"/>
  <c r="J192" i="2"/>
  <c r="J193" i="2"/>
  <c r="J194" i="2"/>
  <c r="F155" i="2"/>
  <c r="F156" i="2"/>
  <c r="F157" i="2"/>
  <c r="F158" i="2"/>
  <c r="F195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4" i="2"/>
  <c r="F197" i="2"/>
  <c r="F196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49" i="2"/>
  <c r="F146" i="2"/>
  <c r="G146" i="2"/>
  <c r="B227" i="5" a="1"/>
  <c r="B227" i="5" s="1"/>
  <c r="B212" i="5" a="1"/>
  <c r="B212" i="5" s="1"/>
  <c r="J60" i="2" l="1"/>
  <c r="J109" i="2"/>
  <c r="I162" i="2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I26" i="2" s="1"/>
  <c r="G27" i="2"/>
  <c r="G28" i="2"/>
  <c r="G29" i="2"/>
  <c r="I29" i="2" s="1"/>
  <c r="G30" i="2"/>
  <c r="I30" i="2" s="1"/>
  <c r="G31" i="2"/>
  <c r="I31" i="2" s="1"/>
  <c r="G32" i="2"/>
  <c r="I32" i="2" s="1"/>
  <c r="G33" i="2"/>
  <c r="I33" i="2" s="1"/>
  <c r="G34" i="2"/>
  <c r="G35" i="2"/>
  <c r="I35" i="2" s="1"/>
  <c r="G36" i="2"/>
  <c r="G37" i="2"/>
  <c r="G38" i="2"/>
  <c r="G39" i="2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I58" i="2" s="1"/>
  <c r="G59" i="2"/>
  <c r="G61" i="2"/>
  <c r="G62" i="2"/>
  <c r="I62" i="2" s="1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I78" i="2" s="1"/>
  <c r="G79" i="2"/>
  <c r="I79" i="2" s="1"/>
  <c r="G80" i="2"/>
  <c r="I80" i="2" s="1"/>
  <c r="G81" i="2"/>
  <c r="I81" i="2" s="1"/>
  <c r="G82" i="2"/>
  <c r="G83" i="2"/>
  <c r="G84" i="2"/>
  <c r="I84" i="2" s="1"/>
  <c r="G85" i="2"/>
  <c r="G86" i="2"/>
  <c r="G87" i="2"/>
  <c r="G88" i="2"/>
  <c r="I88" i="2" s="1"/>
  <c r="G89" i="2"/>
  <c r="I89" i="2" s="1"/>
  <c r="G90" i="2"/>
  <c r="G91" i="2"/>
  <c r="G92" i="2"/>
  <c r="I92" i="2" s="1"/>
  <c r="G93" i="2"/>
  <c r="G94" i="2"/>
  <c r="I94" i="2" s="1"/>
  <c r="G95" i="2"/>
  <c r="I95" i="2" s="1"/>
  <c r="G96" i="2"/>
  <c r="G97" i="2"/>
  <c r="G98" i="2"/>
  <c r="G99" i="2"/>
  <c r="G100" i="2"/>
  <c r="G101" i="2"/>
  <c r="G102" i="2"/>
  <c r="G103" i="2"/>
  <c r="G104" i="2"/>
  <c r="G105" i="2"/>
  <c r="I105" i="2" s="1"/>
  <c r="G106" i="2"/>
  <c r="I106" i="2" s="1"/>
  <c r="G107" i="2"/>
  <c r="G108" i="2"/>
  <c r="I108" i="2" s="1"/>
  <c r="G110" i="2"/>
  <c r="I110" i="2" s="1"/>
  <c r="G111" i="2"/>
  <c r="I111" i="2" s="1"/>
  <c r="G112" i="2"/>
  <c r="I112" i="2" s="1"/>
  <c r="G113" i="2"/>
  <c r="I113" i="2" s="1"/>
  <c r="G114" i="2"/>
  <c r="G115" i="2"/>
  <c r="G116" i="2"/>
  <c r="G117" i="2"/>
  <c r="G118" i="2"/>
  <c r="G119" i="2"/>
  <c r="I119" i="2" s="1"/>
  <c r="G120" i="2"/>
  <c r="I120" i="2" s="1"/>
  <c r="G121" i="2"/>
  <c r="I121" i="2" s="1"/>
  <c r="G122" i="2"/>
  <c r="I122" i="2" s="1"/>
  <c r="G123" i="2"/>
  <c r="I123" i="2" s="1"/>
  <c r="G124" i="2"/>
  <c r="I124" i="2" s="1"/>
  <c r="G125" i="2"/>
  <c r="I125" i="2" s="1"/>
  <c r="G126" i="2"/>
  <c r="I126" i="2" s="1"/>
  <c r="G127" i="2"/>
  <c r="I127" i="2" s="1"/>
  <c r="G128" i="2"/>
  <c r="I128" i="2" s="1"/>
  <c r="G129" i="2"/>
  <c r="I129" i="2" s="1"/>
  <c r="G130" i="2"/>
  <c r="G131" i="2"/>
  <c r="G132" i="2"/>
  <c r="G133" i="2"/>
  <c r="G134" i="2"/>
  <c r="G135" i="2"/>
  <c r="I135" i="2" s="1"/>
  <c r="G136" i="2"/>
  <c r="I136" i="2" s="1"/>
  <c r="G137" i="2"/>
  <c r="I137" i="2" s="1"/>
  <c r="G138" i="2"/>
  <c r="I138" i="2" s="1"/>
  <c r="G139" i="2"/>
  <c r="I139" i="2" s="1"/>
  <c r="G140" i="2"/>
  <c r="G141" i="2"/>
  <c r="G142" i="2"/>
  <c r="G143" i="2"/>
  <c r="I143" i="2" s="1"/>
  <c r="G144" i="2"/>
  <c r="G145" i="2"/>
  <c r="G147" i="2"/>
  <c r="G148" i="2"/>
  <c r="G149" i="2"/>
  <c r="I149" i="2" s="1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7" i="2"/>
  <c r="F148" i="2"/>
  <c r="B69" i="5" a="1"/>
  <c r="B69" i="5" s="1"/>
  <c r="A2" i="9"/>
  <c r="B206" i="5" a="1"/>
  <c r="B206" i="5" s="1"/>
  <c r="B181" i="5" a="1"/>
  <c r="B181" i="5" s="1"/>
  <c r="B133" i="5" a="1"/>
  <c r="B133" i="5" s="1"/>
  <c r="B13" i="5" a="1"/>
  <c r="B13" i="5" s="1"/>
  <c r="B89" i="5" a="1"/>
  <c r="B89" i="5" s="1"/>
  <c r="B78" i="5" a="1"/>
  <c r="B78" i="5" s="1"/>
  <c r="B151" i="5" a="1"/>
  <c r="B151" i="5" s="1"/>
  <c r="B112" i="5" a="1"/>
  <c r="B112" i="5" s="1"/>
  <c r="B157" i="5" a="1"/>
  <c r="B157" i="5" s="1"/>
  <c r="B192" i="5" a="1"/>
  <c r="B192" i="5" s="1"/>
  <c r="B186" i="5" a="1"/>
  <c r="B186" i="5" s="1"/>
  <c r="I156" i="2"/>
  <c r="I157" i="2"/>
  <c r="I159" i="2"/>
  <c r="I161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6" i="2"/>
  <c r="I158" i="2"/>
  <c r="I175" i="2"/>
  <c r="I178" i="2"/>
  <c r="I179" i="2"/>
  <c r="I181" i="2"/>
  <c r="I182" i="2"/>
  <c r="I180" i="2"/>
  <c r="I184" i="2"/>
  <c r="I183" i="2"/>
  <c r="I185" i="2"/>
  <c r="I186" i="2"/>
  <c r="I155" i="2"/>
  <c r="D149" i="2"/>
  <c r="C149" i="2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2" i="3"/>
  <c r="B223" i="5" a="1"/>
  <c r="B223" i="5" s="1"/>
  <c r="B222" i="5" a="1"/>
  <c r="B222" i="5" s="1"/>
  <c r="B221" i="5" a="1"/>
  <c r="B221" i="5" s="1"/>
  <c r="B210" i="5" a="1"/>
  <c r="B210" i="5" s="1"/>
  <c r="B209" i="5" a="1"/>
  <c r="B209" i="5" s="1"/>
  <c r="B203" i="5" a="1"/>
  <c r="B203" i="5" s="1"/>
  <c r="B199" i="5" a="1"/>
  <c r="L199" i="5" s="1"/>
  <c r="M202" i="5" s="1"/>
  <c r="B195" i="5" a="1"/>
  <c r="B195" i="5" s="1"/>
  <c r="B188" i="5" a="1"/>
  <c r="B188" i="5" s="1"/>
  <c r="B184" i="5" a="1"/>
  <c r="B184" i="5" s="1"/>
  <c r="B178" i="5" a="1"/>
  <c r="B178" i="5" s="1"/>
  <c r="B170" i="5" a="1"/>
  <c r="B170" i="5" s="1"/>
  <c r="B166" i="5" a="1"/>
  <c r="B166" i="5" s="1"/>
  <c r="B163" i="5" a="1"/>
  <c r="B163" i="5" s="1"/>
  <c r="B161" i="5" a="1"/>
  <c r="B161" i="5" s="1"/>
  <c r="B154" i="5" a="1"/>
  <c r="B154" i="5" s="1"/>
  <c r="B148" i="5" a="1"/>
  <c r="B148" i="5" s="1"/>
  <c r="B144" i="5" a="1"/>
  <c r="B144" i="5" s="1"/>
  <c r="B140" i="5" a="1"/>
  <c r="B140" i="5" s="1"/>
  <c r="B137" i="5" a="1"/>
  <c r="B137" i="5" s="1"/>
  <c r="B131" i="5" a="1"/>
  <c r="L131" i="5" s="1"/>
  <c r="M131" i="5" s="1"/>
  <c r="B102" i="5" a="1"/>
  <c r="L102" i="5" s="1"/>
  <c r="M113" i="5" s="1"/>
  <c r="B75" i="5" a="1"/>
  <c r="B75" i="5" s="1"/>
  <c r="B72" i="5" a="1"/>
  <c r="B72" i="5" s="1"/>
  <c r="B66" i="5" a="1"/>
  <c r="B66" i="5" s="1"/>
  <c r="B63" i="5" a="1"/>
  <c r="B63" i="5" s="1"/>
  <c r="B2" i="5" a="1"/>
  <c r="B2" i="5" s="1"/>
  <c r="B60" i="5" a="1"/>
  <c r="B60" i="5" s="1"/>
  <c r="B54" i="5" a="1"/>
  <c r="B54" i="5" s="1"/>
  <c r="B50" i="5" a="1"/>
  <c r="B50" i="5" s="1"/>
  <c r="B46" i="5" a="1"/>
  <c r="B46" i="5" s="1"/>
  <c r="B42" i="5" a="1"/>
  <c r="B42" i="5" s="1"/>
  <c r="I34" i="2"/>
  <c r="I36" i="2"/>
  <c r="I37" i="2"/>
  <c r="I38" i="2"/>
  <c r="I67" i="2"/>
  <c r="I69" i="2"/>
  <c r="I70" i="2"/>
  <c r="I71" i="2"/>
  <c r="I82" i="2"/>
  <c r="I85" i="2"/>
  <c r="I86" i="2"/>
  <c r="I87" i="2"/>
  <c r="I91" i="2"/>
  <c r="I98" i="2"/>
  <c r="I114" i="2"/>
  <c r="I116" i="2"/>
  <c r="I117" i="2"/>
  <c r="I118" i="2"/>
  <c r="I130" i="2"/>
  <c r="I131" i="2"/>
  <c r="I132" i="2"/>
  <c r="I133" i="2"/>
  <c r="I134" i="2"/>
  <c r="I147" i="2"/>
  <c r="I148" i="2"/>
  <c r="K33" i="8"/>
  <c r="K32" i="8"/>
  <c r="K27" i="8"/>
  <c r="K26" i="8"/>
  <c r="K25" i="8"/>
  <c r="K24" i="8"/>
  <c r="K22" i="8"/>
  <c r="K20" i="8"/>
  <c r="K19" i="8"/>
  <c r="K18" i="8"/>
  <c r="K16" i="8"/>
  <c r="K17" i="8"/>
  <c r="K21" i="8"/>
  <c r="K23" i="8"/>
  <c r="K28" i="8"/>
  <c r="K29" i="8"/>
  <c r="K30" i="8"/>
  <c r="K31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3" i="8"/>
  <c r="K4" i="8"/>
  <c r="K5" i="8"/>
  <c r="K6" i="8"/>
  <c r="K7" i="8"/>
  <c r="K8" i="8"/>
  <c r="K9" i="8"/>
  <c r="K10" i="8"/>
  <c r="K11" i="8"/>
  <c r="K12" i="8"/>
  <c r="K13" i="8"/>
  <c r="K14" i="8"/>
  <c r="K15" i="8"/>
  <c r="K2" i="8"/>
  <c r="G190" i="6"/>
  <c r="K109" i="2" s="1"/>
  <c r="G191" i="6"/>
  <c r="K75" i="2" s="1"/>
  <c r="G192" i="6"/>
  <c r="K147" i="2" s="1"/>
  <c r="G193" i="6"/>
  <c r="K148" i="2" s="1"/>
  <c r="G194" i="6"/>
  <c r="K149" i="2" s="1"/>
  <c r="G148" i="6"/>
  <c r="G149" i="6"/>
  <c r="G150" i="6"/>
  <c r="K26" i="2" s="1"/>
  <c r="G151" i="6"/>
  <c r="K135" i="2" s="1"/>
  <c r="G152" i="6"/>
  <c r="K98" i="2" s="1"/>
  <c r="G153" i="6"/>
  <c r="K136" i="2" s="1"/>
  <c r="G154" i="6"/>
  <c r="K62" i="2" s="1"/>
  <c r="G155" i="6"/>
  <c r="G156" i="6"/>
  <c r="K137" i="2" s="1"/>
  <c r="G157" i="6"/>
  <c r="G158" i="6"/>
  <c r="K56" i="2" s="1"/>
  <c r="G159" i="6"/>
  <c r="K57" i="2" s="1"/>
  <c r="G160" i="6"/>
  <c r="G161" i="6"/>
  <c r="K138" i="2" s="1"/>
  <c r="G162" i="6"/>
  <c r="K38" i="2" s="1"/>
  <c r="G163" i="6"/>
  <c r="G164" i="6"/>
  <c r="K27" i="2" s="1"/>
  <c r="G165" i="6"/>
  <c r="K39" i="2" s="1"/>
  <c r="G166" i="6"/>
  <c r="K139" i="2" s="1"/>
  <c r="G167" i="6"/>
  <c r="K194" i="2" s="1"/>
  <c r="G168" i="6"/>
  <c r="K12" i="2" s="1"/>
  <c r="G169" i="6"/>
  <c r="K13" i="2" s="1"/>
  <c r="G170" i="6"/>
  <c r="K105" i="2" s="1"/>
  <c r="G171" i="6"/>
  <c r="K40" i="2" s="1"/>
  <c r="G172" i="6"/>
  <c r="K144" i="2" s="1"/>
  <c r="G173" i="6"/>
  <c r="K74" i="2" s="1"/>
  <c r="G174" i="6"/>
  <c r="G175" i="6"/>
  <c r="K143" i="2" s="1"/>
  <c r="G176" i="6"/>
  <c r="G177" i="6"/>
  <c r="K195" i="2" s="1"/>
  <c r="G178" i="6"/>
  <c r="K76" i="2" s="1"/>
  <c r="G179" i="6"/>
  <c r="K77" i="2" s="1"/>
  <c r="G180" i="6"/>
  <c r="K106" i="2" s="1"/>
  <c r="G181" i="6"/>
  <c r="G182" i="6"/>
  <c r="K145" i="2" s="1"/>
  <c r="G183" i="6"/>
  <c r="K107" i="2" s="1"/>
  <c r="G184" i="6"/>
  <c r="K104" i="2" s="1"/>
  <c r="G185" i="6"/>
  <c r="K14" i="2" s="1"/>
  <c r="G186" i="6"/>
  <c r="K28" i="2" s="1"/>
  <c r="G187" i="6"/>
  <c r="K59" i="2" s="1"/>
  <c r="G188" i="6"/>
  <c r="K108" i="2" s="1"/>
  <c r="G189" i="6"/>
  <c r="G117" i="6"/>
  <c r="K34" i="2" s="1"/>
  <c r="G118" i="6"/>
  <c r="K58" i="2" s="1"/>
  <c r="G119" i="6"/>
  <c r="K93" i="2" s="1"/>
  <c r="G120" i="6"/>
  <c r="K131" i="2" s="1"/>
  <c r="G121" i="6"/>
  <c r="K132" i="2" s="1"/>
  <c r="G122" i="6"/>
  <c r="K100" i="2" s="1"/>
  <c r="G123" i="6"/>
  <c r="G124" i="6"/>
  <c r="K142" i="2" s="1"/>
  <c r="G125" i="6"/>
  <c r="K23" i="2" s="1"/>
  <c r="G126" i="6"/>
  <c r="K8" i="2" s="1"/>
  <c r="G127" i="6"/>
  <c r="K35" i="2" s="1"/>
  <c r="G128" i="6"/>
  <c r="K133" i="2" s="1"/>
  <c r="G129" i="6"/>
  <c r="K101" i="2" s="1"/>
  <c r="G130" i="6"/>
  <c r="K24" i="2" s="1"/>
  <c r="G131" i="6"/>
  <c r="K102" i="2" s="1"/>
  <c r="G132" i="6"/>
  <c r="K94" i="2" s="1"/>
  <c r="G133" i="6"/>
  <c r="G134" i="6"/>
  <c r="G135" i="6"/>
  <c r="K192" i="2" s="1"/>
  <c r="G136" i="6"/>
  <c r="G137" i="6"/>
  <c r="K36" i="2" s="1"/>
  <c r="G138" i="6"/>
  <c r="K73" i="2" s="1"/>
  <c r="G139" i="6"/>
  <c r="K37" i="2" s="1"/>
  <c r="G140" i="6"/>
  <c r="K61" i="2" s="1"/>
  <c r="G141" i="6"/>
  <c r="K25" i="2" s="1"/>
  <c r="G142" i="6"/>
  <c r="K95" i="2" s="1"/>
  <c r="G143" i="6"/>
  <c r="K55" i="2" s="1"/>
  <c r="G144" i="6"/>
  <c r="K97" i="2" s="1"/>
  <c r="G145" i="6"/>
  <c r="K134" i="2" s="1"/>
  <c r="G146" i="6"/>
  <c r="G147" i="6"/>
  <c r="G72" i="6"/>
  <c r="G73" i="6"/>
  <c r="K197" i="2" s="1"/>
  <c r="G74" i="6"/>
  <c r="G75" i="6"/>
  <c r="K31" i="2" s="1"/>
  <c r="G76" i="6"/>
  <c r="G77" i="6"/>
  <c r="K53" i="2" s="1"/>
  <c r="G78" i="6"/>
  <c r="K18" i="2" s="1"/>
  <c r="G79" i="6"/>
  <c r="K96" i="2" s="1"/>
  <c r="G80" i="6"/>
  <c r="K69" i="2" s="1"/>
  <c r="G81" i="6"/>
  <c r="K88" i="2" s="1"/>
  <c r="G82" i="6"/>
  <c r="K89" i="2" s="1"/>
  <c r="G83" i="6"/>
  <c r="K19" i="2" s="1"/>
  <c r="G84" i="6"/>
  <c r="G85" i="6"/>
  <c r="K20" i="2" s="1"/>
  <c r="G86" i="6"/>
  <c r="G87" i="6"/>
  <c r="K5" i="2" s="1"/>
  <c r="G88" i="6"/>
  <c r="K32" i="2" s="1"/>
  <c r="G89" i="6"/>
  <c r="K90" i="2" s="1"/>
  <c r="G90" i="6"/>
  <c r="K126" i="2" s="1"/>
  <c r="G91" i="6"/>
  <c r="G92" i="6"/>
  <c r="K103" i="2" s="1"/>
  <c r="G93" i="6"/>
  <c r="K91" i="2" s="1"/>
  <c r="G94" i="6"/>
  <c r="K33" i="2" s="1"/>
  <c r="G95" i="6"/>
  <c r="K146" i="2" s="1"/>
  <c r="G96" i="6"/>
  <c r="K51" i="2" s="1"/>
  <c r="G97" i="6"/>
  <c r="K70" i="2" s="1"/>
  <c r="G98" i="6"/>
  <c r="K127" i="2" s="1"/>
  <c r="G99" i="6"/>
  <c r="K141" i="2" s="1"/>
  <c r="G100" i="6"/>
  <c r="K92" i="2" s="1"/>
  <c r="G101" i="6"/>
  <c r="K9" i="2" s="1"/>
  <c r="G102" i="6"/>
  <c r="K54" i="2" s="1"/>
  <c r="G103" i="6"/>
  <c r="K10" i="2" s="1"/>
  <c r="G104" i="6"/>
  <c r="K128" i="2" s="1"/>
  <c r="G105" i="6"/>
  <c r="K129" i="2" s="1"/>
  <c r="G106" i="6"/>
  <c r="K99" i="2" s="1"/>
  <c r="G107" i="6"/>
  <c r="G108" i="6"/>
  <c r="K130" i="2" s="1"/>
  <c r="G109" i="6"/>
  <c r="K21" i="2" s="1"/>
  <c r="G110" i="6"/>
  <c r="G111" i="6"/>
  <c r="K193" i="2" s="1"/>
  <c r="G112" i="6"/>
  <c r="G113" i="6"/>
  <c r="K71" i="2" s="1"/>
  <c r="G114" i="6"/>
  <c r="G115" i="6"/>
  <c r="G116" i="6"/>
  <c r="K22" i="2" s="1"/>
  <c r="G32" i="6"/>
  <c r="K116" i="2" s="1"/>
  <c r="G33" i="6"/>
  <c r="K4" i="2" s="1"/>
  <c r="G34" i="6"/>
  <c r="K117" i="2" s="1"/>
  <c r="G35" i="6"/>
  <c r="K118" i="2" s="1"/>
  <c r="G36" i="6"/>
  <c r="K64" i="2" s="1"/>
  <c r="G37" i="6"/>
  <c r="K65" i="2" s="1"/>
  <c r="G38" i="6"/>
  <c r="K66" i="2" s="1"/>
  <c r="G39" i="6"/>
  <c r="G40" i="6"/>
  <c r="K84" i="2" s="1"/>
  <c r="G41" i="6"/>
  <c r="K121" i="2" s="1"/>
  <c r="G42" i="6"/>
  <c r="K50" i="2" s="1"/>
  <c r="G43" i="6"/>
  <c r="K119" i="2" s="1"/>
  <c r="G44" i="6"/>
  <c r="K46" i="2" s="1"/>
  <c r="G45" i="6"/>
  <c r="G46" i="6"/>
  <c r="K47" i="2" s="1"/>
  <c r="G47" i="6"/>
  <c r="K48" i="2" s="1"/>
  <c r="G48" i="6"/>
  <c r="K11" i="2" s="1"/>
  <c r="G49" i="6"/>
  <c r="K120" i="2" s="1"/>
  <c r="G50" i="6"/>
  <c r="G51" i="6"/>
  <c r="G52" i="6"/>
  <c r="K29" i="2" s="1"/>
  <c r="G53" i="6"/>
  <c r="K85" i="2" s="1"/>
  <c r="G54" i="6"/>
  <c r="K67" i="2" s="1"/>
  <c r="G55" i="6"/>
  <c r="K86" i="2" s="1"/>
  <c r="G56" i="6"/>
  <c r="K122" i="2" s="1"/>
  <c r="G57" i="6"/>
  <c r="K52" i="2" s="1"/>
  <c r="G58" i="6"/>
  <c r="K87" i="2" s="1"/>
  <c r="G59" i="6"/>
  <c r="K140" i="2" s="1"/>
  <c r="G60" i="6"/>
  <c r="G61" i="6"/>
  <c r="K15" i="2" s="1"/>
  <c r="G62" i="6"/>
  <c r="K16" i="2" s="1"/>
  <c r="G63" i="6"/>
  <c r="K191" i="2" s="1"/>
  <c r="G64" i="6"/>
  <c r="K123" i="2" s="1"/>
  <c r="G65" i="6"/>
  <c r="K68" i="2" s="1"/>
  <c r="G66" i="6"/>
  <c r="K17" i="2" s="1"/>
  <c r="G67" i="6"/>
  <c r="K124" i="2" s="1"/>
  <c r="G68" i="6"/>
  <c r="K49" i="2" s="1"/>
  <c r="G69" i="6"/>
  <c r="G70" i="6"/>
  <c r="K30" i="2" s="1"/>
  <c r="G71" i="6"/>
  <c r="K125" i="2" s="1"/>
  <c r="G20" i="6"/>
  <c r="G21" i="6"/>
  <c r="K190" i="2" s="1"/>
  <c r="G22" i="6"/>
  <c r="K81" i="2" s="1"/>
  <c r="G23" i="6"/>
  <c r="K44" i="2" s="1"/>
  <c r="G24" i="6"/>
  <c r="K82" i="2" s="1"/>
  <c r="G25" i="6"/>
  <c r="K63" i="2" s="1"/>
  <c r="G26" i="6"/>
  <c r="K83" i="2" s="1"/>
  <c r="G27" i="6"/>
  <c r="K45" i="2" s="1"/>
  <c r="G28" i="6"/>
  <c r="K113" i="2" s="1"/>
  <c r="G29" i="6"/>
  <c r="K114" i="2" s="1"/>
  <c r="G30" i="6"/>
  <c r="K196" i="2" s="1"/>
  <c r="G31" i="6"/>
  <c r="K115" i="2" s="1"/>
  <c r="G3" i="6"/>
  <c r="K41" i="2" s="1"/>
  <c r="G4" i="6"/>
  <c r="K78" i="2" s="1"/>
  <c r="G5" i="6"/>
  <c r="K2" i="2" s="1"/>
  <c r="G6" i="6"/>
  <c r="K111" i="2" s="1"/>
  <c r="G7" i="6"/>
  <c r="G8" i="6"/>
  <c r="K72" i="2" s="1"/>
  <c r="G9" i="6"/>
  <c r="K42" i="2" s="1"/>
  <c r="G10" i="6"/>
  <c r="K3" i="2" s="1"/>
  <c r="G11" i="6"/>
  <c r="K6" i="2" s="1"/>
  <c r="G12" i="6"/>
  <c r="K79" i="2" s="1"/>
  <c r="G13" i="6"/>
  <c r="G14" i="6"/>
  <c r="K80" i="2" s="1"/>
  <c r="G15" i="6"/>
  <c r="K112" i="2" s="1"/>
  <c r="G16" i="6"/>
  <c r="K173" i="2" s="1"/>
  <c r="G17" i="6"/>
  <c r="K43" i="2" s="1"/>
  <c r="G18" i="6"/>
  <c r="K7" i="2" s="1"/>
  <c r="G19" i="6"/>
  <c r="G2" i="6"/>
  <c r="K110" i="2" s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3" i="2"/>
  <c r="D24" i="2"/>
  <c r="D25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9" i="2"/>
  <c r="C140" i="2"/>
  <c r="C141" i="2"/>
  <c r="C142" i="2"/>
  <c r="C143" i="2"/>
  <c r="C144" i="2"/>
  <c r="C145" i="2"/>
  <c r="C146" i="2"/>
  <c r="C148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I145" i="2" l="1"/>
  <c r="J181" i="2"/>
  <c r="B176" i="12" s="1" a="1"/>
  <c r="I197" i="2"/>
  <c r="J197" i="2" s="1"/>
  <c r="J160" i="2"/>
  <c r="J156" i="2"/>
  <c r="J182" i="2"/>
  <c r="B180" i="12" s="1" a="1"/>
  <c r="B180" i="12" s="1"/>
  <c r="J178" i="2"/>
  <c r="B181" i="12" s="1" a="1"/>
  <c r="B181" i="12" s="1"/>
  <c r="J167" i="2"/>
  <c r="J175" i="2"/>
  <c r="B169" i="12" s="1" a="1"/>
  <c r="B169" i="12" s="1"/>
  <c r="J164" i="2"/>
  <c r="J186" i="2"/>
  <c r="B182" i="12" s="1" a="1"/>
  <c r="I75" i="2"/>
  <c r="J75" i="2" s="1"/>
  <c r="J172" i="2"/>
  <c r="J171" i="2"/>
  <c r="J170" i="2"/>
  <c r="J169" i="2"/>
  <c r="B171" i="12" s="1" a="1"/>
  <c r="B171" i="12" s="1"/>
  <c r="J179" i="2"/>
  <c r="J168" i="2"/>
  <c r="J163" i="2"/>
  <c r="J166" i="2"/>
  <c r="J158" i="2"/>
  <c r="B183" i="12" s="1" a="1"/>
  <c r="B183" i="12" s="1"/>
  <c r="J176" i="2"/>
  <c r="B175" i="12" s="1" a="1"/>
  <c r="B175" i="12" s="1"/>
  <c r="J177" i="2"/>
  <c r="B179" i="12" s="1" a="1"/>
  <c r="B179" i="12" s="1"/>
  <c r="J196" i="2"/>
  <c r="J195" i="2"/>
  <c r="J180" i="2"/>
  <c r="B173" i="12" s="1" a="1"/>
  <c r="I63" i="2"/>
  <c r="J63" i="2" s="1"/>
  <c r="I47" i="2"/>
  <c r="J47" i="2" s="1"/>
  <c r="I15" i="2"/>
  <c r="J15" i="2" s="1"/>
  <c r="I96" i="2"/>
  <c r="J96" i="2" s="1"/>
  <c r="B105" i="12" s="1" a="1"/>
  <c r="L105" i="12" s="1"/>
  <c r="I10" i="2"/>
  <c r="J10" i="2" s="1"/>
  <c r="I66" i="2"/>
  <c r="J66" i="2" s="1"/>
  <c r="I50" i="2"/>
  <c r="J50" i="2" s="1"/>
  <c r="I18" i="2"/>
  <c r="J18" i="2" s="1"/>
  <c r="I2" i="2"/>
  <c r="J2" i="2" s="1"/>
  <c r="I73" i="2"/>
  <c r="J73" i="2" s="1"/>
  <c r="I64" i="2"/>
  <c r="J64" i="2" s="1"/>
  <c r="I48" i="2"/>
  <c r="J48" i="2" s="1"/>
  <c r="I16" i="2"/>
  <c r="J16" i="2" s="1"/>
  <c r="I146" i="2"/>
  <c r="J146" i="2" s="1"/>
  <c r="J122" i="2"/>
  <c r="J108" i="2"/>
  <c r="I144" i="2"/>
  <c r="J144" i="2" s="1"/>
  <c r="I99" i="2"/>
  <c r="J99" i="2" s="1"/>
  <c r="I83" i="2"/>
  <c r="J83" i="2" s="1"/>
  <c r="I68" i="2"/>
  <c r="J68" i="2" s="1"/>
  <c r="I52" i="2"/>
  <c r="J52" i="2" s="1"/>
  <c r="I20" i="2"/>
  <c r="J20" i="2" s="1"/>
  <c r="I4" i="2"/>
  <c r="J4" i="2" s="1"/>
  <c r="J30" i="2"/>
  <c r="I142" i="2"/>
  <c r="J142" i="2" s="1"/>
  <c r="I97" i="2"/>
  <c r="I51" i="2"/>
  <c r="J51" i="2" s="1"/>
  <c r="I19" i="2"/>
  <c r="I3" i="2"/>
  <c r="J3" i="2" s="1"/>
  <c r="J137" i="2"/>
  <c r="I140" i="2"/>
  <c r="J140" i="2" s="1"/>
  <c r="I65" i="2"/>
  <c r="J65" i="2" s="1"/>
  <c r="I49" i="2"/>
  <c r="J49" i="2" s="1"/>
  <c r="I17" i="2"/>
  <c r="J17" i="2" s="1"/>
  <c r="J162" i="2"/>
  <c r="J155" i="2"/>
  <c r="J184" i="2"/>
  <c r="J161" i="2"/>
  <c r="J159" i="2"/>
  <c r="J185" i="2"/>
  <c r="J174" i="2"/>
  <c r="J157" i="2"/>
  <c r="B172" i="12" s="1" a="1"/>
  <c r="J183" i="2"/>
  <c r="J173" i="2"/>
  <c r="B153" i="12" s="1" a="1"/>
  <c r="J165" i="2"/>
  <c r="I141" i="2"/>
  <c r="J141" i="2" s="1"/>
  <c r="I115" i="2"/>
  <c r="J115" i="2" s="1"/>
  <c r="I100" i="2"/>
  <c r="J100" i="2" s="1"/>
  <c r="I53" i="2"/>
  <c r="J53" i="2" s="1"/>
  <c r="I21" i="2"/>
  <c r="J21" i="2" s="1"/>
  <c r="I5" i="2"/>
  <c r="J5" i="2" s="1"/>
  <c r="I101" i="2"/>
  <c r="J101" i="2" s="1"/>
  <c r="I54" i="2"/>
  <c r="J54" i="2" s="1"/>
  <c r="I22" i="2"/>
  <c r="J22" i="2" s="1"/>
  <c r="I6" i="2"/>
  <c r="J6" i="2" s="1"/>
  <c r="J124" i="2"/>
  <c r="J110" i="2"/>
  <c r="J94" i="2"/>
  <c r="J79" i="2"/>
  <c r="J32" i="2"/>
  <c r="J92" i="2"/>
  <c r="I103" i="2"/>
  <c r="J103" i="2" s="1"/>
  <c r="J147" i="2"/>
  <c r="J131" i="2"/>
  <c r="B120" i="12" s="1" a="1"/>
  <c r="B120" i="12" s="1"/>
  <c r="J116" i="2"/>
  <c r="J87" i="2"/>
  <c r="I72" i="2"/>
  <c r="J72" i="2" s="1"/>
  <c r="I56" i="2"/>
  <c r="J56" i="2" s="1"/>
  <c r="J40" i="2"/>
  <c r="B117" i="12" s="1" a="1"/>
  <c r="B117" i="12" s="1"/>
  <c r="I24" i="2"/>
  <c r="J24" i="2" s="1"/>
  <c r="I8" i="2"/>
  <c r="J8" i="2" s="1"/>
  <c r="J86" i="2"/>
  <c r="J71" i="2"/>
  <c r="J148" i="2"/>
  <c r="J132" i="2"/>
  <c r="B118" i="12" s="1" a="1"/>
  <c r="B118" i="12" s="1"/>
  <c r="J117" i="2"/>
  <c r="J41" i="2"/>
  <c r="J145" i="2"/>
  <c r="J130" i="2"/>
  <c r="J114" i="2"/>
  <c r="J85" i="2"/>
  <c r="J70" i="2"/>
  <c r="J38" i="2"/>
  <c r="J129" i="2"/>
  <c r="J113" i="2"/>
  <c r="J84" i="2"/>
  <c r="B104" i="12" s="1" a="1"/>
  <c r="B104" i="12" s="1"/>
  <c r="J69" i="2"/>
  <c r="B95" i="12" s="1" a="1"/>
  <c r="B95" i="12" s="1"/>
  <c r="J37" i="2"/>
  <c r="J143" i="2"/>
  <c r="J128" i="2"/>
  <c r="J98" i="2"/>
  <c r="B50" i="12" s="1" a="1"/>
  <c r="B50" i="12" s="1"/>
  <c r="J36" i="2"/>
  <c r="J127" i="2"/>
  <c r="J82" i="2"/>
  <c r="J67" i="2"/>
  <c r="J35" i="2"/>
  <c r="J126" i="2"/>
  <c r="B86" i="12" s="1" a="1"/>
  <c r="B86" i="12" s="1"/>
  <c r="J112" i="2"/>
  <c r="J81" i="2"/>
  <c r="J34" i="2"/>
  <c r="J125" i="2"/>
  <c r="J111" i="2"/>
  <c r="J95" i="2"/>
  <c r="B44" i="12" s="1" a="1"/>
  <c r="B44" i="12" s="1"/>
  <c r="J80" i="2"/>
  <c r="B45" i="12" s="1" a="1"/>
  <c r="B45" i="12" s="1"/>
  <c r="J33" i="2"/>
  <c r="J139" i="2"/>
  <c r="J138" i="2"/>
  <c r="J123" i="2"/>
  <c r="B150" i="12" a="1"/>
  <c r="B150" i="12" s="1"/>
  <c r="I93" i="2"/>
  <c r="J93" i="2" s="1"/>
  <c r="J78" i="2"/>
  <c r="J31" i="2"/>
  <c r="I77" i="2"/>
  <c r="J77" i="2" s="1"/>
  <c r="J62" i="2"/>
  <c r="I46" i="2"/>
  <c r="J46" i="2" s="1"/>
  <c r="I14" i="2"/>
  <c r="J14" i="2" s="1"/>
  <c r="J136" i="2"/>
  <c r="J121" i="2"/>
  <c r="J91" i="2"/>
  <c r="B47" i="12" s="1" a="1"/>
  <c r="B47" i="12" s="1"/>
  <c r="J45" i="2"/>
  <c r="J29" i="2"/>
  <c r="J135" i="2"/>
  <c r="J120" i="2"/>
  <c r="J106" i="2"/>
  <c r="B132" i="12" a="1"/>
  <c r="B132" i="12" s="1"/>
  <c r="J44" i="2"/>
  <c r="J134" i="2"/>
  <c r="J119" i="2"/>
  <c r="J105" i="2"/>
  <c r="B146" i="12" s="1" a="1"/>
  <c r="B146" i="12" s="1"/>
  <c r="J89" i="2"/>
  <c r="J43" i="2"/>
  <c r="J149" i="2"/>
  <c r="J133" i="2"/>
  <c r="J118" i="2"/>
  <c r="J88" i="2"/>
  <c r="J58" i="2"/>
  <c r="J42" i="2"/>
  <c r="J26" i="2"/>
  <c r="B38" i="12" s="1" a="1"/>
  <c r="B38" i="12" s="1"/>
  <c r="I104" i="2"/>
  <c r="J104" i="2" s="1"/>
  <c r="I57" i="2"/>
  <c r="J57" i="2" s="1"/>
  <c r="I25" i="2"/>
  <c r="J25" i="2" s="1"/>
  <c r="I9" i="2"/>
  <c r="J9" i="2" s="1"/>
  <c r="I102" i="2"/>
  <c r="J102" i="2" s="1"/>
  <c r="I55" i="2"/>
  <c r="J55" i="2" s="1"/>
  <c r="I39" i="2"/>
  <c r="J39" i="2" s="1"/>
  <c r="I23" i="2"/>
  <c r="J23" i="2" s="1"/>
  <c r="I7" i="2"/>
  <c r="J7" i="2" s="1"/>
  <c r="I107" i="2"/>
  <c r="J107" i="2" s="1"/>
  <c r="I76" i="2"/>
  <c r="J76" i="2" s="1"/>
  <c r="I61" i="2"/>
  <c r="J61" i="2" s="1"/>
  <c r="I13" i="2"/>
  <c r="J13" i="2" s="1"/>
  <c r="I90" i="2"/>
  <c r="J90" i="2" s="1"/>
  <c r="I28" i="2"/>
  <c r="J28" i="2" s="1"/>
  <c r="I12" i="2"/>
  <c r="J12" i="2" s="1"/>
  <c r="I74" i="2"/>
  <c r="J74" i="2" s="1"/>
  <c r="I59" i="2"/>
  <c r="J59" i="2" s="1"/>
  <c r="I27" i="2"/>
  <c r="J27" i="2" s="1"/>
  <c r="I11" i="2"/>
  <c r="J11" i="2" s="1"/>
  <c r="L210" i="5"/>
  <c r="B199" i="5"/>
  <c r="L192" i="5"/>
  <c r="M192" i="5" s="1"/>
  <c r="M195" i="5" s="1"/>
  <c r="L184" i="5"/>
  <c r="M184" i="5" s="1"/>
  <c r="L163" i="5"/>
  <c r="M163" i="5" s="1"/>
  <c r="L151" i="5"/>
  <c r="M151" i="5" s="1"/>
  <c r="L144" i="5"/>
  <c r="L137" i="5"/>
  <c r="M133" i="5"/>
  <c r="M134" i="5"/>
  <c r="M135" i="5"/>
  <c r="B131" i="5"/>
  <c r="M128" i="5"/>
  <c r="M127" i="5"/>
  <c r="M126" i="5"/>
  <c r="M125" i="5"/>
  <c r="M124" i="5"/>
  <c r="M123" i="5"/>
  <c r="M122" i="5"/>
  <c r="M121" i="5"/>
  <c r="M120" i="5"/>
  <c r="M119" i="5"/>
  <c r="M118" i="5"/>
  <c r="M117" i="5"/>
  <c r="M116" i="5"/>
  <c r="M112" i="5"/>
  <c r="M115" i="5"/>
  <c r="M130" i="5"/>
  <c r="M114" i="5"/>
  <c r="M129" i="5"/>
  <c r="M102" i="5"/>
  <c r="M104" i="5"/>
  <c r="M105" i="5"/>
  <c r="M106" i="5"/>
  <c r="M107" i="5"/>
  <c r="M108" i="5"/>
  <c r="M109" i="5"/>
  <c r="M110" i="5"/>
  <c r="M103" i="5"/>
  <c r="B102" i="5"/>
  <c r="L78" i="5"/>
  <c r="M100" i="5" s="1"/>
  <c r="L66" i="5"/>
  <c r="L72" i="5"/>
  <c r="M75" i="5" s="1"/>
  <c r="L50" i="5"/>
  <c r="M50" i="5"/>
  <c r="M51" i="5"/>
  <c r="L54" i="5"/>
  <c r="M63" i="5" s="1"/>
  <c r="M42" i="5"/>
  <c r="M46" i="5" s="1"/>
  <c r="M43" i="5"/>
  <c r="L2" i="5"/>
  <c r="M7" i="5" s="1"/>
  <c r="L13" i="5"/>
  <c r="B167" i="12" l="1" a="1"/>
  <c r="L168" i="12" s="1"/>
  <c r="B156" i="12" a="1"/>
  <c r="L156" i="12" s="1"/>
  <c r="B177" i="12" a="1"/>
  <c r="B177" i="12" s="1"/>
  <c r="B182" i="12"/>
  <c r="L182" i="12"/>
  <c r="B176" i="12"/>
  <c r="L176" i="12"/>
  <c r="B159" i="12" a="1"/>
  <c r="B159" i="12" s="1"/>
  <c r="B172" i="12"/>
  <c r="L172" i="12"/>
  <c r="M172" i="12" s="1"/>
  <c r="B173" i="12"/>
  <c r="L173" i="12"/>
  <c r="B153" i="12"/>
  <c r="L153" i="12"/>
  <c r="M153" i="12" s="1"/>
  <c r="B154" i="12" a="1"/>
  <c r="B154" i="12" s="1"/>
  <c r="B36" i="12" a="1"/>
  <c r="B36" i="12" s="1"/>
  <c r="B152" i="12" a="1"/>
  <c r="B106" i="12" a="1"/>
  <c r="B106" i="12" s="1"/>
  <c r="B122" i="12" a="1"/>
  <c r="B122" i="12" s="1"/>
  <c r="B88" i="12" a="1"/>
  <c r="B88" i="12" s="1"/>
  <c r="B147" i="12" a="1"/>
  <c r="B147" i="12" s="1"/>
  <c r="B87" i="12" a="1"/>
  <c r="B87" i="12" s="1"/>
  <c r="B77" i="12" a="1"/>
  <c r="B77" i="12" s="1"/>
  <c r="B100" i="12" a="1"/>
  <c r="B100" i="12" s="1"/>
  <c r="B138" i="12" a="1"/>
  <c r="B138" i="12" s="1"/>
  <c r="B127" i="12" a="1"/>
  <c r="B127" i="12" s="1"/>
  <c r="B133" i="12" a="1"/>
  <c r="B133" i="12" s="1"/>
  <c r="B61" i="12" a="1"/>
  <c r="B61" i="12" s="1"/>
  <c r="B110" i="12" a="1"/>
  <c r="B110" i="12" s="1"/>
  <c r="B97" i="12" a="1"/>
  <c r="B97" i="12" s="1"/>
  <c r="B126" i="12" a="1"/>
  <c r="B126" i="12" s="1"/>
  <c r="B136" i="12" a="1"/>
  <c r="B105" i="12"/>
  <c r="B130" i="12" a="1"/>
  <c r="B119" i="12" a="1"/>
  <c r="B91" i="12" a="1"/>
  <c r="L91" i="12" s="1"/>
  <c r="M95" i="12" s="1"/>
  <c r="B96" i="12" a="1"/>
  <c r="B96" i="12" s="1"/>
  <c r="B48" i="12" a="1"/>
  <c r="B48" i="12" s="1"/>
  <c r="J97" i="2"/>
  <c r="B46" i="12" s="1" a="1"/>
  <c r="B46" i="12" s="1"/>
  <c r="B3" i="12" a="1"/>
  <c r="B3" i="12" s="1"/>
  <c r="B51" i="12" a="1"/>
  <c r="L51" i="12" s="1"/>
  <c r="B10" i="12" a="1"/>
  <c r="L10" i="12" s="1"/>
  <c r="J19" i="2"/>
  <c r="B41" i="12" s="1" a="1"/>
  <c r="B71" i="12" a="1"/>
  <c r="L71" i="12" s="1"/>
  <c r="B39" i="12" a="1"/>
  <c r="M211" i="5"/>
  <c r="M207" i="5" s="1"/>
  <c r="M210" i="5"/>
  <c r="M201" i="5"/>
  <c r="M200" i="5"/>
  <c r="M199" i="5"/>
  <c r="M203" i="5" s="1"/>
  <c r="M197" i="5"/>
  <c r="M196" i="5"/>
  <c r="M191" i="5"/>
  <c r="M190" i="5"/>
  <c r="M189" i="5"/>
  <c r="M188" i="5"/>
  <c r="M187" i="5"/>
  <c r="M186" i="5"/>
  <c r="M181" i="5"/>
  <c r="M178" i="5"/>
  <c r="M169" i="5"/>
  <c r="M168" i="5"/>
  <c r="M167" i="5"/>
  <c r="M166" i="5"/>
  <c r="M170" i="5" s="1"/>
  <c r="M156" i="5"/>
  <c r="M155" i="5"/>
  <c r="M154" i="5"/>
  <c r="M157" i="5" s="1"/>
  <c r="M148" i="5"/>
  <c r="M147" i="5"/>
  <c r="M146" i="5"/>
  <c r="M145" i="5"/>
  <c r="M144" i="5"/>
  <c r="M142" i="5"/>
  <c r="M141" i="5"/>
  <c r="M140" i="5"/>
  <c r="M137" i="5"/>
  <c r="M99" i="5"/>
  <c r="M98" i="5"/>
  <c r="M97" i="5"/>
  <c r="M96" i="5"/>
  <c r="M95" i="5"/>
  <c r="M94" i="5"/>
  <c r="M93" i="5"/>
  <c r="M92" i="5"/>
  <c r="M91" i="5"/>
  <c r="M90" i="5"/>
  <c r="M89" i="5"/>
  <c r="M79" i="5"/>
  <c r="M80" i="5"/>
  <c r="M81" i="5"/>
  <c r="M82" i="5"/>
  <c r="M83" i="5"/>
  <c r="M84" i="5"/>
  <c r="M85" i="5"/>
  <c r="M86" i="5"/>
  <c r="M87" i="5"/>
  <c r="M78" i="5"/>
  <c r="M66" i="5"/>
  <c r="M69" i="5" s="1"/>
  <c r="M73" i="5"/>
  <c r="M72" i="5"/>
  <c r="M60" i="5"/>
  <c r="M56" i="5"/>
  <c r="M57" i="5"/>
  <c r="M55" i="5"/>
  <c r="M54" i="5"/>
  <c r="M6" i="5"/>
  <c r="M8" i="5"/>
  <c r="M4" i="5"/>
  <c r="M5" i="5"/>
  <c r="M3" i="5"/>
  <c r="M2" i="5"/>
  <c r="M28" i="5"/>
  <c r="M29" i="5"/>
  <c r="M14" i="5"/>
  <c r="M30" i="5"/>
  <c r="M15" i="5"/>
  <c r="M31" i="5"/>
  <c r="M16" i="5"/>
  <c r="M32" i="5"/>
  <c r="M17" i="5"/>
  <c r="M33" i="5"/>
  <c r="M18" i="5"/>
  <c r="M34" i="5"/>
  <c r="M19" i="5"/>
  <c r="M35" i="5"/>
  <c r="M20" i="5"/>
  <c r="M36" i="5"/>
  <c r="M21" i="5"/>
  <c r="M37" i="5"/>
  <c r="M22" i="5"/>
  <c r="M38" i="5"/>
  <c r="M23" i="5"/>
  <c r="M39" i="5"/>
  <c r="M24" i="5"/>
  <c r="M13" i="5"/>
  <c r="M25" i="5"/>
  <c r="M26" i="5"/>
  <c r="M27" i="5"/>
  <c r="L167" i="12" l="1"/>
  <c r="M167" i="12" s="1"/>
  <c r="B167" i="12"/>
  <c r="B156" i="12"/>
  <c r="L177" i="12"/>
  <c r="M168" i="12"/>
  <c r="M171" i="12"/>
  <c r="M170" i="12"/>
  <c r="M169" i="12"/>
  <c r="M155" i="12"/>
  <c r="M165" i="12"/>
  <c r="M154" i="12"/>
  <c r="M166" i="12"/>
  <c r="M164" i="12"/>
  <c r="M163" i="12"/>
  <c r="M162" i="12"/>
  <c r="M160" i="12"/>
  <c r="M159" i="12"/>
  <c r="M161" i="12"/>
  <c r="M176" i="12"/>
  <c r="M175" i="12"/>
  <c r="M182" i="12"/>
  <c r="M183" i="12"/>
  <c r="M181" i="12"/>
  <c r="M179" i="12"/>
  <c r="M180" i="12"/>
  <c r="M36" i="12"/>
  <c r="M38" i="12" s="1"/>
  <c r="M37" i="12"/>
  <c r="M178" i="12"/>
  <c r="M177" i="12"/>
  <c r="M173" i="12"/>
  <c r="M174" i="12"/>
  <c r="B152" i="12"/>
  <c r="L152" i="12"/>
  <c r="M158" i="12"/>
  <c r="M157" i="12"/>
  <c r="M156" i="12"/>
  <c r="M87" i="12"/>
  <c r="M90" i="12" s="1"/>
  <c r="L126" i="12"/>
  <c r="M126" i="12" s="1"/>
  <c r="B130" i="12"/>
  <c r="L130" i="12"/>
  <c r="B136" i="12"/>
  <c r="L136" i="12"/>
  <c r="B119" i="12"/>
  <c r="L119" i="12"/>
  <c r="M112" i="12"/>
  <c r="M111" i="12"/>
  <c r="M110" i="12"/>
  <c r="M109" i="12"/>
  <c r="M108" i="12"/>
  <c r="M107" i="12"/>
  <c r="M106" i="12"/>
  <c r="M105" i="12"/>
  <c r="M118" i="12"/>
  <c r="M117" i="12"/>
  <c r="M116" i="12"/>
  <c r="M115" i="12"/>
  <c r="M114" i="12"/>
  <c r="M113" i="12"/>
  <c r="B91" i="12"/>
  <c r="M94" i="12"/>
  <c r="M93" i="12"/>
  <c r="M92" i="12"/>
  <c r="M91" i="12"/>
  <c r="L96" i="12"/>
  <c r="M98" i="12" s="1"/>
  <c r="L48" i="12"/>
  <c r="M49" i="12" s="1"/>
  <c r="M76" i="12"/>
  <c r="M86" i="12"/>
  <c r="L46" i="12"/>
  <c r="M46" i="12"/>
  <c r="M47" i="12" s="1"/>
  <c r="M75" i="12"/>
  <c r="M71" i="12"/>
  <c r="M77" i="12"/>
  <c r="M78" i="12"/>
  <c r="M79" i="12"/>
  <c r="M80" i="12"/>
  <c r="M81" i="12"/>
  <c r="M82" i="12"/>
  <c r="M83" i="12"/>
  <c r="M84" i="12"/>
  <c r="M85" i="12"/>
  <c r="M72" i="12"/>
  <c r="M73" i="12"/>
  <c r="M74" i="12"/>
  <c r="L3" i="12"/>
  <c r="M23" i="12"/>
  <c r="M32" i="12"/>
  <c r="M14" i="12"/>
  <c r="M30" i="12"/>
  <c r="B51" i="12"/>
  <c r="B10" i="12"/>
  <c r="M29" i="12"/>
  <c r="M24" i="12"/>
  <c r="M22" i="12"/>
  <c r="M19" i="12"/>
  <c r="M16" i="12"/>
  <c r="M21" i="12"/>
  <c r="M15" i="12"/>
  <c r="B71" i="12"/>
  <c r="M28" i="12"/>
  <c r="M10" i="12"/>
  <c r="M20" i="12"/>
  <c r="M34" i="12"/>
  <c r="M56" i="12"/>
  <c r="M57" i="12"/>
  <c r="M62" i="12"/>
  <c r="M58" i="12"/>
  <c r="M54" i="12"/>
  <c r="M63" i="12"/>
  <c r="M59" i="12"/>
  <c r="M64" i="12"/>
  <c r="M60" i="12"/>
  <c r="M65" i="12"/>
  <c r="M51" i="12"/>
  <c r="M66" i="12"/>
  <c r="M52" i="12"/>
  <c r="M67" i="12"/>
  <c r="M68" i="12"/>
  <c r="M69" i="12"/>
  <c r="M70" i="12"/>
  <c r="M61" i="12"/>
  <c r="M53" i="12"/>
  <c r="M55" i="12"/>
  <c r="M11" i="12"/>
  <c r="M13" i="12"/>
  <c r="M18" i="12"/>
  <c r="M33" i="12"/>
  <c r="M26" i="12"/>
  <c r="M35" i="12"/>
  <c r="M12" i="12"/>
  <c r="M17" i="12"/>
  <c r="M25" i="12"/>
  <c r="L41" i="12"/>
  <c r="B41" i="12"/>
  <c r="M27" i="12"/>
  <c r="M31" i="12"/>
  <c r="B39" i="12"/>
  <c r="M39" i="12"/>
  <c r="M40" i="12"/>
  <c r="M222" i="5"/>
  <c r="M212" i="5"/>
  <c r="M208" i="5" s="1"/>
  <c r="M221" i="5"/>
  <c r="M206" i="5"/>
  <c r="M220" i="5"/>
  <c r="M219" i="5"/>
  <c r="M218" i="5"/>
  <c r="M217" i="5"/>
  <c r="M216" i="5"/>
  <c r="M215" i="5"/>
  <c r="M214" i="5"/>
  <c r="M213" i="5"/>
  <c r="M177" i="5"/>
  <c r="M176" i="5"/>
  <c r="M175" i="5"/>
  <c r="M174" i="5"/>
  <c r="M173" i="5"/>
  <c r="M172" i="5"/>
  <c r="M171" i="5"/>
  <c r="M161" i="5"/>
  <c r="M160" i="5"/>
  <c r="M159" i="5"/>
  <c r="M158" i="5"/>
  <c r="B1" i="12" l="1"/>
  <c r="M49" i="2"/>
  <c r="M14" i="2"/>
  <c r="M13" i="2"/>
  <c r="M15" i="2"/>
  <c r="M24" i="2"/>
  <c r="M6" i="2"/>
  <c r="M4" i="2"/>
  <c r="M17" i="2"/>
  <c r="M60" i="2"/>
  <c r="M109" i="2"/>
  <c r="M132" i="12"/>
  <c r="M130" i="12"/>
  <c r="M89" i="12"/>
  <c r="M88" i="12"/>
  <c r="M152" i="12"/>
  <c r="M30" i="2"/>
  <c r="M25" i="2"/>
  <c r="M23" i="2"/>
  <c r="M7" i="2"/>
  <c r="M52" i="2"/>
  <c r="M27" i="2"/>
  <c r="M22" i="2"/>
  <c r="M65" i="2"/>
  <c r="M57" i="2"/>
  <c r="M37" i="2"/>
  <c r="M128" i="12"/>
  <c r="M28" i="2"/>
  <c r="M56" i="2"/>
  <c r="M127" i="12"/>
  <c r="M12" i="2"/>
  <c r="M54" i="2"/>
  <c r="M114" i="2"/>
  <c r="M129" i="12"/>
  <c r="M47" i="2"/>
  <c r="M3" i="2"/>
  <c r="M16" i="2"/>
  <c r="M103" i="2"/>
  <c r="M10" i="2"/>
  <c r="M86" i="2"/>
  <c r="M120" i="2"/>
  <c r="M70" i="2"/>
  <c r="M95" i="2"/>
  <c r="M76" i="2"/>
  <c r="M89" i="2"/>
  <c r="M87" i="2"/>
  <c r="M38" i="2"/>
  <c r="M145" i="2"/>
  <c r="M79" i="2"/>
  <c r="M137" i="2"/>
  <c r="M73" i="2"/>
  <c r="M71" i="2"/>
  <c r="M40" i="2"/>
  <c r="M150" i="12"/>
  <c r="M149" i="12"/>
  <c r="M147" i="12"/>
  <c r="M148" i="12"/>
  <c r="M146" i="12"/>
  <c r="M63" i="2"/>
  <c r="M9" i="2"/>
  <c r="M44" i="2"/>
  <c r="M121" i="2"/>
  <c r="M55" i="2"/>
  <c r="M62" i="2"/>
  <c r="M126" i="2"/>
  <c r="M105" i="2"/>
  <c r="M140" i="2"/>
  <c r="M106" i="2"/>
  <c r="M41" i="2"/>
  <c r="M39" i="2"/>
  <c r="M33" i="2"/>
  <c r="M115" i="2"/>
  <c r="M82" i="2"/>
  <c r="M127" i="2"/>
  <c r="M124" i="2"/>
  <c r="M90" i="2"/>
  <c r="M84" i="2"/>
  <c r="M19" i="2"/>
  <c r="M130" i="2"/>
  <c r="M148" i="2"/>
  <c r="M136" i="2"/>
  <c r="M146" i="2"/>
  <c r="M112" i="2"/>
  <c r="M74" i="2"/>
  <c r="M134" i="2"/>
  <c r="M29" i="2"/>
  <c r="M96" i="2"/>
  <c r="M26" i="2"/>
  <c r="M93" i="2"/>
  <c r="M122" i="2"/>
  <c r="M58" i="2"/>
  <c r="M36" i="2"/>
  <c r="M118" i="2"/>
  <c r="M132" i="2"/>
  <c r="M72" i="2"/>
  <c r="M35" i="2"/>
  <c r="M113" i="2"/>
  <c r="M50" i="2"/>
  <c r="M80" i="2"/>
  <c r="M77" i="2"/>
  <c r="M107" i="2"/>
  <c r="M42" i="2"/>
  <c r="M20" i="2"/>
  <c r="M34" i="2"/>
  <c r="M116" i="2"/>
  <c r="M142" i="2"/>
  <c r="M32" i="2"/>
  <c r="M144" i="2"/>
  <c r="M64" i="2"/>
  <c r="M141" i="2"/>
  <c r="M61" i="2"/>
  <c r="M91" i="2"/>
  <c r="M100" i="2"/>
  <c r="M18" i="2"/>
  <c r="M101" i="2"/>
  <c r="M83" i="2"/>
  <c r="M128" i="2"/>
  <c r="M48" i="2"/>
  <c r="M125" i="2"/>
  <c r="M45" i="2"/>
  <c r="M75" i="2"/>
  <c r="M99" i="2"/>
  <c r="M135" i="2"/>
  <c r="M149" i="2"/>
  <c r="M85" i="2"/>
  <c r="M111" i="2"/>
  <c r="M66" i="2"/>
  <c r="M51" i="2"/>
  <c r="M131" i="2"/>
  <c r="M110" i="2"/>
  <c r="M59" i="2"/>
  <c r="M2" i="2"/>
  <c r="M119" i="2"/>
  <c r="M133" i="2"/>
  <c r="M69" i="2"/>
  <c r="M46" i="2"/>
  <c r="M92" i="2"/>
  <c r="M129" i="2"/>
  <c r="M143" i="2"/>
  <c r="M138" i="2"/>
  <c r="M68" i="2"/>
  <c r="M97" i="2"/>
  <c r="M31" i="2"/>
  <c r="M94" i="2"/>
  <c r="M8" i="2"/>
  <c r="M43" i="2"/>
  <c r="M21" i="2"/>
  <c r="M104" i="2"/>
  <c r="M117" i="2"/>
  <c r="M53" i="2"/>
  <c r="M123" i="2"/>
  <c r="M108" i="2"/>
  <c r="M98" i="2"/>
  <c r="M67" i="2"/>
  <c r="M81" i="2"/>
  <c r="M11" i="2"/>
  <c r="M78" i="2"/>
  <c r="M139" i="2"/>
  <c r="M147" i="2"/>
  <c r="M5" i="2"/>
  <c r="M88" i="2"/>
  <c r="M102" i="2"/>
  <c r="M99" i="12"/>
  <c r="M145" i="12"/>
  <c r="M144" i="12"/>
  <c r="M143" i="12"/>
  <c r="M140" i="12"/>
  <c r="M139" i="12"/>
  <c r="M138" i="12"/>
  <c r="M142" i="12"/>
  <c r="M141" i="12"/>
  <c r="M136" i="12"/>
  <c r="M131" i="12"/>
  <c r="M137" i="12"/>
  <c r="M97" i="12"/>
  <c r="M96" i="12"/>
  <c r="M104" i="12"/>
  <c r="M103" i="12"/>
  <c r="M102" i="12"/>
  <c r="M101" i="12"/>
  <c r="M100" i="12"/>
  <c r="M125" i="12"/>
  <c r="M124" i="12"/>
  <c r="M123" i="12"/>
  <c r="M122" i="12"/>
  <c r="M120" i="12"/>
  <c r="M121" i="12"/>
  <c r="M119" i="12"/>
  <c r="M48" i="12"/>
  <c r="M50" i="12" s="1"/>
  <c r="M8" i="12"/>
  <c r="M4" i="12"/>
  <c r="M6" i="12"/>
  <c r="M9" i="12"/>
  <c r="M3" i="12"/>
  <c r="M5" i="12"/>
  <c r="M7" i="12"/>
  <c r="M42" i="12"/>
  <c r="M45" i="12"/>
  <c r="M44" i="12"/>
  <c r="M41" i="12"/>
  <c r="M43" i="12"/>
  <c r="M135" i="12" l="1"/>
  <c r="M134" i="12"/>
  <c r="M133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<sst xmlns="http://schemas.openxmlformats.org/spreadsheetml/2006/main" count="5688" uniqueCount="670">
  <si>
    <t>Country</t>
  </si>
  <si>
    <t>Development Tier</t>
  </si>
  <si>
    <t>Economic Structure</t>
  </si>
  <si>
    <t>Vulnerability Level</t>
  </si>
  <si>
    <t>Net Zero Target Status</t>
  </si>
  <si>
    <t>Net Zero Target Year</t>
  </si>
  <si>
    <t>GHG Emissions (2023, Mtonnes CO2​ eq.)</t>
  </si>
  <si>
    <t>Calculated DAF_2021</t>
  </si>
  <si>
    <t>DAF*GHGs</t>
  </si>
  <si>
    <t>Ambition floor</t>
  </si>
  <si>
    <t>Default DAF</t>
  </si>
  <si>
    <t>Comments</t>
  </si>
  <si>
    <t>Tier 1 (high)</t>
  </si>
  <si>
    <t>Tier 1 (High)</t>
  </si>
  <si>
    <t>Services-Dominant</t>
  </si>
  <si>
    <t>Very Low Vulnerability (&lt; 0.30)</t>
  </si>
  <si>
    <t>With Net Zero Target (In Law/Policy)</t>
  </si>
  <si>
    <t>Low Vulnerability (0.30 - 0.40)</t>
  </si>
  <si>
    <t>No Vulnerability data, but net zero target declared</t>
  </si>
  <si>
    <t>No Vulnerability data</t>
  </si>
  <si>
    <t>No Net Zero Target/Proposed</t>
  </si>
  <si>
    <t>Industry-Dominant</t>
  </si>
  <si>
    <t>Medium Vulnerability (0.40 - 0.50)</t>
  </si>
  <si>
    <t>Resource-Dependent</t>
  </si>
  <si>
    <t>Tier 2 (Medium-high)</t>
  </si>
  <si>
    <t>Tier 2 (Medium-High)</t>
  </si>
  <si>
    <t>High Vulnerability (&gt; 0.50)</t>
  </si>
  <si>
    <t>Tier 3 (Medium)</t>
  </si>
  <si>
    <t>Agriculture-Dominant</t>
  </si>
  <si>
    <t>Tier 4 (Low)</t>
  </si>
  <si>
    <t>Status</t>
  </si>
  <si>
    <t>Column1</t>
  </si>
  <si>
    <t/>
  </si>
  <si>
    <t>Excluded</t>
  </si>
  <si>
    <t>Kiribati</t>
  </si>
  <si>
    <t>Proposed / in discussion</t>
  </si>
  <si>
    <t>Tonga</t>
  </si>
  <si>
    <t>In policy document</t>
  </si>
  <si>
    <t>Maldives</t>
  </si>
  <si>
    <t>Congo</t>
  </si>
  <si>
    <t>Pakistan</t>
  </si>
  <si>
    <t>Afghanistan</t>
  </si>
  <si>
    <t>Angola</t>
  </si>
  <si>
    <t>Bangladesh</t>
  </si>
  <si>
    <t>Benin</t>
  </si>
  <si>
    <t>Bhutan</t>
  </si>
  <si>
    <t>In law</t>
  </si>
  <si>
    <t>Burkina Faso</t>
  </si>
  <si>
    <t>Burundi</t>
  </si>
  <si>
    <t>Central African Republic</t>
  </si>
  <si>
    <t>Chad</t>
  </si>
  <si>
    <t>Djibouti</t>
  </si>
  <si>
    <t>Congo (Democratic Republic of the)</t>
  </si>
  <si>
    <t>Eritrea</t>
  </si>
  <si>
    <t>Gambia</t>
  </si>
  <si>
    <t>Guinea</t>
  </si>
  <si>
    <t>Guinea-Bissau</t>
  </si>
  <si>
    <t>Haiti</t>
  </si>
  <si>
    <t>Kenya</t>
  </si>
  <si>
    <t>Madagascar</t>
  </si>
  <si>
    <t>Malawi</t>
  </si>
  <si>
    <t>Declaration / pledge</t>
  </si>
  <si>
    <t>Mali</t>
  </si>
  <si>
    <t>Mauritania</t>
  </si>
  <si>
    <t>Micronesia (Federated States of)</t>
  </si>
  <si>
    <t>Myanmar</t>
  </si>
  <si>
    <t>Nauru</t>
  </si>
  <si>
    <t>Niger</t>
  </si>
  <si>
    <t>Palau</t>
  </si>
  <si>
    <t>Rwanda</t>
  </si>
  <si>
    <t>Sao Tome and Principe</t>
  </si>
  <si>
    <t>Senegal</t>
  </si>
  <si>
    <t>Sierra Leone</t>
  </si>
  <si>
    <t>Somalia</t>
  </si>
  <si>
    <t>Sudan</t>
  </si>
  <si>
    <t>Ethiopia</t>
  </si>
  <si>
    <t>Liberia</t>
  </si>
  <si>
    <t>Papua New Guinea</t>
  </si>
  <si>
    <t>Timor-Leste</t>
  </si>
  <si>
    <t>Tanzania (United Republic of)</t>
  </si>
  <si>
    <t>Uganda</t>
  </si>
  <si>
    <t>Vanuatu</t>
  </si>
  <si>
    <t>Comoros</t>
  </si>
  <si>
    <t>Marshall Islands</t>
  </si>
  <si>
    <t>Solomon Islands</t>
  </si>
  <si>
    <t>Tuvalu</t>
  </si>
  <si>
    <t>Yemen</t>
  </si>
  <si>
    <t>Zimbabwe</t>
  </si>
  <si>
    <t>Australia</t>
  </si>
  <si>
    <t>Japan</t>
  </si>
  <si>
    <t>Belgium</t>
  </si>
  <si>
    <t>New Zealand</t>
  </si>
  <si>
    <t>Singapore</t>
  </si>
  <si>
    <t>Luxembourg</t>
  </si>
  <si>
    <t>Denmark</t>
  </si>
  <si>
    <t>Sweden</t>
  </si>
  <si>
    <t>France</t>
  </si>
  <si>
    <t>Iceland</t>
  </si>
  <si>
    <t>Ireland</t>
  </si>
  <si>
    <t>Italy</t>
  </si>
  <si>
    <t>Malta</t>
  </si>
  <si>
    <t>Netherlands</t>
  </si>
  <si>
    <t>Portugal</t>
  </si>
  <si>
    <t>Spain</t>
  </si>
  <si>
    <t>United States</t>
  </si>
  <si>
    <t>Cyprus</t>
  </si>
  <si>
    <t>Greece</t>
  </si>
  <si>
    <t>Latvia</t>
  </si>
  <si>
    <t>Estonia</t>
  </si>
  <si>
    <t>Hungary</t>
  </si>
  <si>
    <t>Lithuania</t>
  </si>
  <si>
    <t>Slovakia</t>
  </si>
  <si>
    <t>Slovenia</t>
  </si>
  <si>
    <t>Uruguay</t>
  </si>
  <si>
    <t>Poland</t>
  </si>
  <si>
    <t>Chile</t>
  </si>
  <si>
    <t>Grenada</t>
  </si>
  <si>
    <t>Jordan</t>
  </si>
  <si>
    <t>Kyrgyzstan</t>
  </si>
  <si>
    <t>Mongolia</t>
  </si>
  <si>
    <t>Paraguay</t>
  </si>
  <si>
    <t>South Africa</t>
  </si>
  <si>
    <t>Saint Lucia</t>
  </si>
  <si>
    <t>Tajikistan</t>
  </si>
  <si>
    <t>Albania</t>
  </si>
  <si>
    <t>Armenia</t>
  </si>
  <si>
    <t>Barbados</t>
  </si>
  <si>
    <t>Belarus</t>
  </si>
  <si>
    <t>Bosnia and Herzegovina</t>
  </si>
  <si>
    <t>Bulgaria</t>
  </si>
  <si>
    <t>Croatia</t>
  </si>
  <si>
    <t>Kuwait</t>
  </si>
  <si>
    <t>Qatar</t>
  </si>
  <si>
    <t>Russian Federation</t>
  </si>
  <si>
    <t>Costa Rica</t>
  </si>
  <si>
    <t>Korea (Republic of)</t>
  </si>
  <si>
    <t>United Arab Emirates</t>
  </si>
  <si>
    <t>Trinidad and Tobago</t>
  </si>
  <si>
    <t>Montenegro</t>
  </si>
  <si>
    <t>Brazil</t>
  </si>
  <si>
    <t>China</t>
  </si>
  <si>
    <t>Georgia</t>
  </si>
  <si>
    <t>Mexico</t>
  </si>
  <si>
    <t>Argentina</t>
  </si>
  <si>
    <t>Tunisia</t>
  </si>
  <si>
    <t>Türkiye</t>
  </si>
  <si>
    <t>Algeria</t>
  </si>
  <si>
    <t>Iran (Islamic Republic of)</t>
  </si>
  <si>
    <t>Kazakhstan</t>
  </si>
  <si>
    <t>Morocco</t>
  </si>
  <si>
    <t>Malaysia</t>
  </si>
  <si>
    <t>Turkmenistan</t>
  </si>
  <si>
    <t>Ukraine</t>
  </si>
  <si>
    <t>Uzbekistan</t>
  </si>
  <si>
    <t>Venezuela (Bolivarian Republic of)</t>
  </si>
  <si>
    <t>Cuba</t>
  </si>
  <si>
    <t>Dominica</t>
  </si>
  <si>
    <t>Ecuador</t>
  </si>
  <si>
    <t>Belize</t>
  </si>
  <si>
    <t>Guatemala</t>
  </si>
  <si>
    <t>Dominican Republic</t>
  </si>
  <si>
    <t>Honduras</t>
  </si>
  <si>
    <t>Fiji</t>
  </si>
  <si>
    <t>Jamaica</t>
  </si>
  <si>
    <t>Mauritius</t>
  </si>
  <si>
    <t>Nicaragua</t>
  </si>
  <si>
    <t>Philippines</t>
  </si>
  <si>
    <t>Samoa</t>
  </si>
  <si>
    <t>Seychelles</t>
  </si>
  <si>
    <t>Sri Lanka</t>
  </si>
  <si>
    <t>Saint Vincent and the Grenadines</t>
  </si>
  <si>
    <t>Bahamas</t>
  </si>
  <si>
    <t>Antigua and Barbuda</t>
  </si>
  <si>
    <t>Bahrain</t>
  </si>
  <si>
    <t>Romania</t>
  </si>
  <si>
    <t>Brunei Darussalam</t>
  </si>
  <si>
    <t>Saudi Arabia</t>
  </si>
  <si>
    <t>Oman</t>
  </si>
  <si>
    <t>Serbia</t>
  </si>
  <si>
    <t>Colombia</t>
  </si>
  <si>
    <t>El Salvador</t>
  </si>
  <si>
    <t>Indonesia</t>
  </si>
  <si>
    <t>Lebanon</t>
  </si>
  <si>
    <t>Suriname</t>
  </si>
  <si>
    <t>Achieved (self-declared)</t>
  </si>
  <si>
    <t>Panama</t>
  </si>
  <si>
    <t>Peru</t>
  </si>
  <si>
    <t>Thailand</t>
  </si>
  <si>
    <t>Viet nam</t>
  </si>
  <si>
    <t>Azerbaijan</t>
  </si>
  <si>
    <t>Bolivia (Plurinational State of)</t>
  </si>
  <si>
    <t>Botswana</t>
  </si>
  <si>
    <t>Egypt</t>
  </si>
  <si>
    <t>Equatorial Guinea</t>
  </si>
  <si>
    <t>Eswatini (Kingdom of)</t>
  </si>
  <si>
    <t>Gabon</t>
  </si>
  <si>
    <t>Iraq</t>
  </si>
  <si>
    <t>Libya</t>
  </si>
  <si>
    <t>Guyana</t>
  </si>
  <si>
    <t>India</t>
  </si>
  <si>
    <t>Namibia</t>
  </si>
  <si>
    <t>Nigeria</t>
  </si>
  <si>
    <t>Syrian Arab Republic</t>
  </si>
  <si>
    <t>Cabo Verde</t>
  </si>
  <si>
    <t>Cambodia</t>
  </si>
  <si>
    <t>Cameroon</t>
  </si>
  <si>
    <t>Côte d'Ivoire</t>
  </si>
  <si>
    <t>Ghana</t>
  </si>
  <si>
    <t>Lesotho</t>
  </si>
  <si>
    <t>Mozambique</t>
  </si>
  <si>
    <t>Nepal</t>
  </si>
  <si>
    <t>Togo</t>
  </si>
  <si>
    <t>Lao People's Democratic Republic</t>
  </si>
  <si>
    <t>Zambia</t>
  </si>
  <si>
    <t>Canada</t>
  </si>
  <si>
    <t>Austria</t>
  </si>
  <si>
    <t>Liechtenstein</t>
  </si>
  <si>
    <t>Switzerland</t>
  </si>
  <si>
    <t>United Kingdom</t>
  </si>
  <si>
    <t>Finland</t>
  </si>
  <si>
    <t>Germany</t>
  </si>
  <si>
    <t>Norway</t>
  </si>
  <si>
    <t>Czechia</t>
  </si>
  <si>
    <t>Saint Kitts and Nevis</t>
  </si>
  <si>
    <t>Andorra</t>
  </si>
  <si>
    <t>Monaco</t>
  </si>
  <si>
    <t>San Marino</t>
  </si>
  <si>
    <t>Total</t>
  </si>
  <si>
    <t>Color</t>
  </si>
  <si>
    <t>Code</t>
  </si>
  <si>
    <t xml:space="preserve">Summary </t>
  </si>
  <si>
    <t>Announced or ambition floor</t>
  </si>
  <si>
    <t>Announced, higher than ambition floor</t>
  </si>
  <si>
    <t>Tier 1</t>
  </si>
  <si>
    <t>As per the comparision group</t>
  </si>
  <si>
    <t>SIDS</t>
  </si>
  <si>
    <t>Tier I (High)</t>
  </si>
  <si>
    <t>Tier 2 (medium High)</t>
  </si>
  <si>
    <t>Tier 3 (medium)</t>
  </si>
  <si>
    <t>NetZero target achieved</t>
  </si>
  <si>
    <t>NetZero Target achieved</t>
  </si>
  <si>
    <t>Net Zero Target Status (Nov 2023)</t>
  </si>
  <si>
    <t>M</t>
  </si>
  <si>
    <t>North Macedonia</t>
  </si>
  <si>
    <t>Viet Nam</t>
  </si>
  <si>
    <t xml:space="preserve"> </t>
  </si>
  <si>
    <t>NetZero Target acheived</t>
  </si>
  <si>
    <t>Country Code</t>
  </si>
  <si>
    <t>2021</t>
  </si>
  <si>
    <t>2022</t>
  </si>
  <si>
    <t>2023</t>
  </si>
  <si>
    <t>Party</t>
  </si>
  <si>
    <t>Total GHG Emissions for 2021 (kt CO2eq)</t>
  </si>
  <si>
    <t>Data Source</t>
  </si>
  <si>
    <t>ABW</t>
  </si>
  <si>
    <t>Aruba</t>
  </si>
  <si>
    <t>UNFCCC Data Interface</t>
  </si>
  <si>
    <t>AFG</t>
  </si>
  <si>
    <t>AGO</t>
  </si>
  <si>
    <t>AIA</t>
  </si>
  <si>
    <t>Anguilla</t>
  </si>
  <si>
    <t>AIR</t>
  </si>
  <si>
    <t>International Aviation</t>
  </si>
  <si>
    <t>ALB</t>
  </si>
  <si>
    <t>ANT</t>
  </si>
  <si>
    <t>Curaçao</t>
  </si>
  <si>
    <t>ARE</t>
  </si>
  <si>
    <t>ARG</t>
  </si>
  <si>
    <t>ARM</t>
  </si>
  <si>
    <t>ATG</t>
  </si>
  <si>
    <t>AUS</t>
  </si>
  <si>
    <t>European Union</t>
  </si>
  <si>
    <t>UNFCCC DataInterface</t>
  </si>
  <si>
    <t>AUT</t>
  </si>
  <si>
    <t>AZE</t>
  </si>
  <si>
    <t>BDI</t>
  </si>
  <si>
    <t>BEL</t>
  </si>
  <si>
    <t>BEN</t>
  </si>
  <si>
    <t>BFA</t>
  </si>
  <si>
    <t>BGD</t>
  </si>
  <si>
    <t>BGR</t>
  </si>
  <si>
    <t>BHR</t>
  </si>
  <si>
    <t>BHS</t>
  </si>
  <si>
    <t>BIH</t>
  </si>
  <si>
    <t>BLR</t>
  </si>
  <si>
    <t>BLZ</t>
  </si>
  <si>
    <t>BMU</t>
  </si>
  <si>
    <t>Bermuda</t>
  </si>
  <si>
    <t>BOL</t>
  </si>
  <si>
    <t>BRA</t>
  </si>
  <si>
    <t>BRB</t>
  </si>
  <si>
    <t>BRN</t>
  </si>
  <si>
    <t>BTN</t>
  </si>
  <si>
    <t>BWA</t>
  </si>
  <si>
    <t>CAF</t>
  </si>
  <si>
    <t>CAN</t>
  </si>
  <si>
    <t>CHE</t>
  </si>
  <si>
    <t>CHL</t>
  </si>
  <si>
    <t>CHN</t>
  </si>
  <si>
    <t>CIV</t>
  </si>
  <si>
    <t>CMR</t>
  </si>
  <si>
    <t>COD</t>
  </si>
  <si>
    <t>Democratic Republic of the Congo</t>
  </si>
  <si>
    <t>COG</t>
  </si>
  <si>
    <t>COK</t>
  </si>
  <si>
    <t>Cook Islands</t>
  </si>
  <si>
    <t>COL</t>
  </si>
  <si>
    <t>COM</t>
  </si>
  <si>
    <t>Export to Sheets</t>
  </si>
  <si>
    <t>CPV</t>
  </si>
  <si>
    <t>CRI</t>
  </si>
  <si>
    <t>CUB</t>
  </si>
  <si>
    <t>CYM</t>
  </si>
  <si>
    <t>Cayman Islands</t>
  </si>
  <si>
    <t>CYP</t>
  </si>
  <si>
    <t>CZE</t>
  </si>
  <si>
    <t>DEU</t>
  </si>
  <si>
    <t>DJI</t>
  </si>
  <si>
    <t>DMA</t>
  </si>
  <si>
    <t>DNK</t>
  </si>
  <si>
    <t>DOM</t>
  </si>
  <si>
    <t>DZA</t>
  </si>
  <si>
    <t>ECU</t>
  </si>
  <si>
    <t>EGY</t>
  </si>
  <si>
    <t>ERI</t>
  </si>
  <si>
    <t>ESH</t>
  </si>
  <si>
    <t>Western Sahara</t>
  </si>
  <si>
    <t>ESP</t>
  </si>
  <si>
    <t>EST</t>
  </si>
  <si>
    <t>ETH</t>
  </si>
  <si>
    <t>FIN</t>
  </si>
  <si>
    <t>FJI</t>
  </si>
  <si>
    <t>FLK</t>
  </si>
  <si>
    <t>Falkland Islands</t>
  </si>
  <si>
    <t>FRA</t>
  </si>
  <si>
    <t>FRO</t>
  </si>
  <si>
    <t>Faroes</t>
  </si>
  <si>
    <t>GAB</t>
  </si>
  <si>
    <t>GBR</t>
  </si>
  <si>
    <t>GEO</t>
  </si>
  <si>
    <t>GHA</t>
  </si>
  <si>
    <t>GIB</t>
  </si>
  <si>
    <t>Gibraltar</t>
  </si>
  <si>
    <t>GIN</t>
  </si>
  <si>
    <t>GLP</t>
  </si>
  <si>
    <t>Guadeloupe</t>
  </si>
  <si>
    <t>GMB</t>
  </si>
  <si>
    <t>GNB</t>
  </si>
  <si>
    <t>GNQ</t>
  </si>
  <si>
    <t>GRC</t>
  </si>
  <si>
    <t>GRD</t>
  </si>
  <si>
    <t>GRL</t>
  </si>
  <si>
    <t>Greenland</t>
  </si>
  <si>
    <t>GTM</t>
  </si>
  <si>
    <t>GUF</t>
  </si>
  <si>
    <t>French Guiana</t>
  </si>
  <si>
    <t>GUY</t>
  </si>
  <si>
    <t>HKG</t>
  </si>
  <si>
    <t>Hong Kong</t>
  </si>
  <si>
    <t>HND</t>
  </si>
  <si>
    <t>HRV</t>
  </si>
  <si>
    <t>HTI</t>
  </si>
  <si>
    <t>HUN</t>
  </si>
  <si>
    <t>IDN</t>
  </si>
  <si>
    <t>IND</t>
  </si>
  <si>
    <t>IRL</t>
  </si>
  <si>
    <t>IRN</t>
  </si>
  <si>
    <t>IRQ</t>
  </si>
  <si>
    <t>ISL</t>
  </si>
  <si>
    <t>ISR</t>
  </si>
  <si>
    <t>Israel and Palestine, State of</t>
  </si>
  <si>
    <t>ITA</t>
  </si>
  <si>
    <t>JAM</t>
  </si>
  <si>
    <t>JOR</t>
  </si>
  <si>
    <t>JPN</t>
  </si>
  <si>
    <t>KAZ</t>
  </si>
  <si>
    <t>KEN</t>
  </si>
  <si>
    <t>KGZ</t>
  </si>
  <si>
    <t>KHM</t>
  </si>
  <si>
    <t>KIR</t>
  </si>
  <si>
    <t>KNA</t>
  </si>
  <si>
    <t>KOR</t>
  </si>
  <si>
    <t>KWT</t>
  </si>
  <si>
    <t>LAO</t>
  </si>
  <si>
    <t>LBN</t>
  </si>
  <si>
    <t>LBR</t>
  </si>
  <si>
    <t>LBY</t>
  </si>
  <si>
    <t>LCA</t>
  </si>
  <si>
    <t>LKA</t>
  </si>
  <si>
    <t>LSO</t>
  </si>
  <si>
    <t>LTU</t>
  </si>
  <si>
    <t>LUX</t>
  </si>
  <si>
    <t>LVA</t>
  </si>
  <si>
    <t>MAC</t>
  </si>
  <si>
    <t>Macao</t>
  </si>
  <si>
    <t>MAR</t>
  </si>
  <si>
    <t>MDA</t>
  </si>
  <si>
    <t>Moldova</t>
  </si>
  <si>
    <t>MDG</t>
  </si>
  <si>
    <t>MDV</t>
  </si>
  <si>
    <t>MEX</t>
  </si>
  <si>
    <t>MKD</t>
  </si>
  <si>
    <t>MLI</t>
  </si>
  <si>
    <t>MLT</t>
  </si>
  <si>
    <t>MMR</t>
  </si>
  <si>
    <t>MNG</t>
  </si>
  <si>
    <t>MOZ</t>
  </si>
  <si>
    <t>MRT</t>
  </si>
  <si>
    <t>MTQ</t>
  </si>
  <si>
    <t>Martinique</t>
  </si>
  <si>
    <t>MUS</t>
  </si>
  <si>
    <t>MWI</t>
  </si>
  <si>
    <t>MYS</t>
  </si>
  <si>
    <t>NAM</t>
  </si>
  <si>
    <t>NCL</t>
  </si>
  <si>
    <t>New Caledonia</t>
  </si>
  <si>
    <t>NER</t>
  </si>
  <si>
    <t>NGA</t>
  </si>
  <si>
    <t>NIC</t>
  </si>
  <si>
    <t>NLD</t>
  </si>
  <si>
    <t>NOR</t>
  </si>
  <si>
    <t>NPL</t>
  </si>
  <si>
    <t>NZL</t>
  </si>
  <si>
    <t>OMN</t>
  </si>
  <si>
    <t>PAK</t>
  </si>
  <si>
    <t>PAN</t>
  </si>
  <si>
    <t>PER</t>
  </si>
  <si>
    <t>PHL</t>
  </si>
  <si>
    <t>PLW</t>
  </si>
  <si>
    <t>PNG</t>
  </si>
  <si>
    <t>POL</t>
  </si>
  <si>
    <t>PRI</t>
  </si>
  <si>
    <t>Puerto Rico</t>
  </si>
  <si>
    <t>PRK</t>
  </si>
  <si>
    <t>North Korea</t>
  </si>
  <si>
    <t>PRT</t>
  </si>
  <si>
    <t>PRY</t>
  </si>
  <si>
    <t>PYF</t>
  </si>
  <si>
    <t>French Polynesia</t>
  </si>
  <si>
    <t>QAT</t>
  </si>
  <si>
    <t>REU</t>
  </si>
  <si>
    <t>Réunion</t>
  </si>
  <si>
    <t>ROU</t>
  </si>
  <si>
    <t>RUS</t>
  </si>
  <si>
    <t>RWA</t>
  </si>
  <si>
    <t>SAU</t>
  </si>
  <si>
    <t>SCG</t>
  </si>
  <si>
    <t>SDN</t>
  </si>
  <si>
    <t>SEA</t>
  </si>
  <si>
    <t>International Shipping</t>
  </si>
  <si>
    <t>SEN</t>
  </si>
  <si>
    <t>SGP</t>
  </si>
  <si>
    <t>SHN</t>
  </si>
  <si>
    <t>Saint Helena, Ascension and Tristan da Cunha</t>
  </si>
  <si>
    <t>SLB</t>
  </si>
  <si>
    <t>SLE</t>
  </si>
  <si>
    <t>SLV</t>
  </si>
  <si>
    <t>SOM</t>
  </si>
  <si>
    <t>SPM</t>
  </si>
  <si>
    <t>Saint Pierre and Miquelon</t>
  </si>
  <si>
    <t>STP</t>
  </si>
  <si>
    <t>SUR</t>
  </si>
  <si>
    <t>SVK</t>
  </si>
  <si>
    <t>SVN</t>
  </si>
  <si>
    <t>SWE</t>
  </si>
  <si>
    <t>SWZ</t>
  </si>
  <si>
    <t>SYC</t>
  </si>
  <si>
    <t>SYR</t>
  </si>
  <si>
    <t>TCA</t>
  </si>
  <si>
    <t>Turks and Caicos Islands</t>
  </si>
  <si>
    <t>TCD</t>
  </si>
  <si>
    <t>TGO</t>
  </si>
  <si>
    <t>THA</t>
  </si>
  <si>
    <t>TJK</t>
  </si>
  <si>
    <t>TKM</t>
  </si>
  <si>
    <t>TLS</t>
  </si>
  <si>
    <t>TON</t>
  </si>
  <si>
    <t>TTO</t>
  </si>
  <si>
    <t>TUN</t>
  </si>
  <si>
    <t>TUR</t>
  </si>
  <si>
    <t>TWN</t>
  </si>
  <si>
    <t>Taiwan</t>
  </si>
  <si>
    <t>TZA</t>
  </si>
  <si>
    <t>UGA</t>
  </si>
  <si>
    <t>UKR</t>
  </si>
  <si>
    <t>URY</t>
  </si>
  <si>
    <t>USA</t>
  </si>
  <si>
    <t>UZB</t>
  </si>
  <si>
    <t>VCT</t>
  </si>
  <si>
    <t>VEN</t>
  </si>
  <si>
    <t>VGB</t>
  </si>
  <si>
    <t>British Virgin Islands</t>
  </si>
  <si>
    <t>VNM</t>
  </si>
  <si>
    <t>VUT</t>
  </si>
  <si>
    <t>WSM</t>
  </si>
  <si>
    <t>YEM</t>
  </si>
  <si>
    <t>ZAF</t>
  </si>
  <si>
    <t>ZMB</t>
  </si>
  <si>
    <t>ZWE</t>
  </si>
  <si>
    <t>S. number</t>
  </si>
  <si>
    <t>Country Name</t>
  </si>
  <si>
    <t>Hong Kong, China (SAR)</t>
  </si>
  <si>
    <t>Israel</t>
  </si>
  <si>
    <t>Moldova (Republic of)</t>
  </si>
  <si>
    <t>Palestine, State of</t>
  </si>
  <si>
    <t>South Sudan</t>
  </si>
  <si>
    <t>S.no</t>
  </si>
  <si>
    <t>HDI (2021)</t>
  </si>
  <si>
    <t>Per Capita GDP (2021, USD)</t>
  </si>
  <si>
    <t>Primary Economic Sector (2021)</t>
  </si>
  <si>
    <t>ND-GAIN Vulnerability Index (2021)</t>
  </si>
  <si>
    <t>Not available</t>
  </si>
  <si>
    <t>Korea (Democratic People's Rep. of)</t>
  </si>
  <si>
    <t>S.no.</t>
  </si>
  <si>
    <t>https://www.un.org/ohrlls/content/list-sids</t>
  </si>
  <si>
    <t>Niue</t>
  </si>
  <si>
    <t>São Tomé and Príncipe</t>
  </si>
  <si>
    <t>Name</t>
  </si>
  <si>
    <t>End_target_year</t>
  </si>
  <si>
    <t>Status_of_end_target</t>
  </si>
  <si>
    <t>Column2</t>
  </si>
  <si>
    <t>Type of Target</t>
  </si>
  <si>
    <t>Column4</t>
  </si>
  <si>
    <t>Column5</t>
  </si>
  <si>
    <t>Netzero year</t>
  </si>
  <si>
    <t>AND</t>
  </si>
  <si>
    <t>Net zero</t>
  </si>
  <si>
    <t>Africa</t>
  </si>
  <si>
    <t>Latin America and the Caribbean</t>
  </si>
  <si>
    <t>Oceania</t>
  </si>
  <si>
    <t>Europe</t>
  </si>
  <si>
    <t>Western and Central Asia</t>
  </si>
  <si>
    <t>East Asia</t>
  </si>
  <si>
    <t>North America</t>
  </si>
  <si>
    <t>Cape Verde</t>
  </si>
  <si>
    <t>South Asia</t>
  </si>
  <si>
    <t>LIE</t>
  </si>
  <si>
    <t>MHL</t>
  </si>
  <si>
    <t>FSM</t>
  </si>
  <si>
    <t>MCO</t>
  </si>
  <si>
    <t>MNE</t>
  </si>
  <si>
    <t>NRU</t>
  </si>
  <si>
    <t>NIU</t>
  </si>
  <si>
    <t>Polnad</t>
  </si>
  <si>
    <t>Solvakia</t>
  </si>
  <si>
    <t>Esp</t>
  </si>
  <si>
    <t>The Gambia</t>
  </si>
  <si>
    <t>TUV</t>
  </si>
  <si>
    <t>ISO</t>
  </si>
  <si>
    <t>Overview category</t>
  </si>
  <si>
    <t>Value</t>
  </si>
  <si>
    <t>Source</t>
  </si>
  <si>
    <t>Indicator name</t>
  </si>
  <si>
    <t>Netzero Year</t>
  </si>
  <si>
    <t>Match</t>
  </si>
  <si>
    <t>Net-zero Target</t>
  </si>
  <si>
    <t>In Policy Document (11/10/2021, 5/10/2020)</t>
  </si>
  <si>
    <t>Net_Zero</t>
  </si>
  <si>
    <t>Net-zero Target Status</t>
  </si>
  <si>
    <t>In Policy Document (9/2/2021)</t>
  </si>
  <si>
    <t>In Policy Document (11/6/2022)&lt;br&gt;In Political Pledge (12/12/2020)</t>
  </si>
  <si>
    <t>In Law (9/8/2022)&lt;br&gt;In Policy Document (10/16/2021)</t>
  </si>
  <si>
    <t>In Law (1/1/2022)&lt;br&gt;In Policy Document (11/12/2020)</t>
  </si>
  <si>
    <t>In Political Pledge (11/2/2021)</t>
  </si>
  <si>
    <t>In Policy Document (3/1/2021); In Political Pledge (12/12/2020)</t>
  </si>
  <si>
    <t>In Policy Document (09/30/2020)</t>
  </si>
  <si>
    <t>In Policy Document (5/3/2023)</t>
  </si>
  <si>
    <t>In Policy Document (9/22/2023, 6/22/2021, 9/18/2017)</t>
  </si>
  <si>
    <t>Already achieved and commit to maintain</t>
  </si>
  <si>
    <t>In Policy Document (11/13/2024, 10/28/2021, 12/8/2020)&lt;br&gt;In Political Pledge (4/22/2021)</t>
  </si>
  <si>
    <t>In Policy Document (03/20/25)</t>
  </si>
  <si>
    <t>In Policy Document (4/5/2021)</t>
  </si>
  <si>
    <t>In Policy Document (12/30/2021)</t>
  </si>
  <si>
    <t>In Law (06/29/2021)&lt;br&gt;In Policy Document (10/31/2022, 07/12/2021)&lt;br&gt;In Political Pledge (12/12/2020)</t>
  </si>
  <si>
    <t>In Law (9/8/2022)&lt;br&gt;In Policy Document (11/3/2021, 4/8/2020)</t>
  </si>
  <si>
    <t>In Policy Document (10/28/2021)&lt;br&gt;In Political Pledge (12/12/2020)</t>
  </si>
  <si>
    <t>before 2060</t>
  </si>
  <si>
    <t>In Law (12/22/2021)&lt;br&gt;In Policy Document (11/12/2021)&lt;br&gt;In Political Pledge (11/2/2021)</t>
  </si>
  <si>
    <t>In Policy Document (11/5/2021)</t>
  </si>
  <si>
    <t>In Political Pledge (11/7/2022)</t>
  </si>
  <si>
    <t>In Policy Document (12/12/2019)</t>
  </si>
  <si>
    <t>In Policy Document (6/1/2021)</t>
  </si>
  <si>
    <t>In Policy Document (2/7/2023)&lt;br&gt;In Political Pledge (11/2/2021)</t>
  </si>
  <si>
    <t>In Law (6/12/2019)&lt;br&gt;In Policy Document (12/30/2020)</t>
  </si>
  <si>
    <t>In Policy Document (5/14/2020)</t>
  </si>
  <si>
    <t>In Policy Document (12/28/2020)</t>
  </si>
  <si>
    <t>In Political Pledge (1/25/2021)</t>
  </si>
  <si>
    <t>In Policy Document (6/21/2023)</t>
  </si>
  <si>
    <t>In Law (9/23/2021)&lt;br&gt;In Policy Document (12/30/2020, 2/25/2019)</t>
  </si>
  <si>
    <t>In Law (5/25/2022)&lt;br&gt;In Policy Document (6/6/2019)</t>
  </si>
  <si>
    <t>In Law (4/30/2019)&lt;br&gt;In Policy Document (2/8/2021)</t>
  </si>
  <si>
    <t>In Policy Document (7/6/2022)</t>
  </si>
  <si>
    <t>In Policy Document (9/22/2022, 3/1/2021)</t>
  </si>
  <si>
    <t>In Policy Document (7/25/2023)</t>
  </si>
  <si>
    <t>In Law (5/5/2021)&lt;br&gt;In Policy Document (11/2/22)&lt;br&gt;In Political Pledge (5/5/2021, 5/14/2019)</t>
  </si>
  <si>
    <t>In Policy Document (9/21/2023); In Political Pledge (10/1/2022)</t>
  </si>
  <si>
    <t>2060 (via Policy Document)&lt;br&gt;2070 (via Political Pledge)</t>
  </si>
  <si>
    <t>In Law (05/26/2022)</t>
  </si>
  <si>
    <t>In Policy Document (7/1/2022); In Political Pledge (4/22/2021)</t>
  </si>
  <si>
    <t>In Law (5/14/2020)</t>
  </si>
  <si>
    <t>In Law (6/25/2021)&lt;br&gt;In Policy Document (10/28/2021, 2/18/2021)</t>
  </si>
  <si>
    <t>In Policy Document (11/14/2022, 8/26/2022)&lt;br&gt;In Political Pledge (11/1/2021)</t>
  </si>
  <si>
    <t>In Policy Document (9/23/2022); In Political Pledge (11/20/2024)</t>
  </si>
  <si>
    <t>2060 (via Policy Document)&lt;br&gt;Before 2050 (via Political Pledge)</t>
  </si>
  <si>
    <t>In Law (8/30/2021)&lt;br&gt;In Policy Document (7/23/2024, 5/16/2023, 6/17/2019)</t>
  </si>
  <si>
    <t>In Political Pledge (11/1/2021)</t>
  </si>
  <si>
    <t>In Policy Document (2021)&lt;br&gt;In Political Pledge (12/12/2020)</t>
  </si>
  <si>
    <t>In Political Pledge (12/12/2020)</t>
  </si>
  <si>
    <t>In Law(6/2/2021)&lt;br&gt;In Policy Document (11/21/2021,10/29/2021, 6/11/2019)&lt;br&gt;In Political Pledge (10/26/2020)</t>
  </si>
  <si>
    <t>In Law (2/2/2023)&lt;br&gt;In Policy Document (9/14/2021)&lt;br&gt;In Political Pledge (12/12/2020)</t>
  </si>
  <si>
    <t>In Political Pledge (11/8/2022)</t>
  </si>
  <si>
    <t>Laos</t>
  </si>
  <si>
    <t>In Policy Document (5/12/2021)&lt;br&gt;In Political Pledge (12/12/2020)</t>
  </si>
  <si>
    <t>In Policy Document (12/9/2020, 12/1/2019)</t>
  </si>
  <si>
    <t>In Policy Document (8/27/2018)</t>
  </si>
  <si>
    <t>In Policy Document (11/2/2021)&lt;br&gt;In Political Pledge (11/2/2021)</t>
  </si>
  <si>
    <t>In Policy Document (11/2/2021)&lt;br&gt;In Law (12/20/2020)</t>
  </si>
  <si>
    <t>In Policy Document (09/27/2021)</t>
  </si>
  <si>
    <t>2050 at earliest</t>
  </si>
  <si>
    <t>In Law (4/29/2021)&lt;br&gt;In Policy Document (12/28/2020)&lt;br&gt;In Political Pledge (12/12/2020)</t>
  </si>
  <si>
    <t>In Policy Document (11/12/2021)</t>
  </si>
  <si>
    <t>In Policy Document (11/22/2018, 9/25/2018)</t>
  </si>
  <si>
    <t>In Policy Document (9/23/2021); In Political Pledge (11/1/2021)</t>
  </si>
  <si>
    <t>In Political Pledge (11/21/2024)</t>
  </si>
  <si>
    <t>Micronesia</t>
  </si>
  <si>
    <t>In Political Pledge (10/17/2022)</t>
  </si>
  <si>
    <t>In Policy Document (12/27/2020)</t>
  </si>
  <si>
    <t>In Policy Document (12/21/2021)</t>
  </si>
  <si>
    <t>This century</t>
  </si>
  <si>
    <t>In Policy Document (7/30/2021)</t>
  </si>
  <si>
    <t>In Policy Document (10/31/2021)&lt;br&gt;In Political Pledge (12/12/2020)</t>
  </si>
  <si>
    <t>In Law (1/1/2020)</t>
  </si>
  <si>
    <t>In Policy Document (1/31/2025, 11/4/2021)&lt;br&gt;In Law (11/13/2019)</t>
  </si>
  <si>
    <t>In Law (11/18/2021)&lt;br&gt;In Policy Document (4/25/2024)&lt;br&gt;In Political Pledge (11/2/2021)</t>
  </si>
  <si>
    <t>In Policy Document (1/8/2021)</t>
  </si>
  <si>
    <t>In Policy Document (11/29/2023, 5/2/2023)</t>
  </si>
  <si>
    <t>In Policy Document (6/18/2024, 12/27/2020)</t>
  </si>
  <si>
    <t>In Policy Document (12/16/2021)</t>
  </si>
  <si>
    <t>In Policy Document (12/18/2020)</t>
  </si>
  <si>
    <t>In Law (12/31/2021)&lt;br&gt;In Policy Document (9/20/2019)</t>
  </si>
  <si>
    <t>In Policy Document (12/7/2023)</t>
  </si>
  <si>
    <t>Russia</t>
  </si>
  <si>
    <t>In Law (10/29/2021)&lt;br&gt;In Political Pledge (10/13/2021)</t>
  </si>
  <si>
    <t>No later than 2060</t>
  </si>
  <si>
    <t>In Political Pledge (10/23/21)</t>
  </si>
  <si>
    <t>In Policy Document (11/3/22, 3/31/2020)</t>
  </si>
  <si>
    <t>In Policy Document (3/30/2020)</t>
  </si>
  <si>
    <t>In Policy Document (2/27/2020)</t>
  </si>
  <si>
    <t>In Policy Document (7/21/2021)</t>
  </si>
  <si>
    <t>In Policy Document (8/31/2022)</t>
  </si>
  <si>
    <t>In Law (9/24/2021)&lt;br&gt;In Policy Document (12/30/2020)</t>
  </si>
  <si>
    <t>In Law (5/27/2021)&lt;br&gt;In Policy Document (12/11/2020)</t>
  </si>
  <si>
    <t>In Policy Document (6/5/2023, 7/30/2021)</t>
  </si>
  <si>
    <t>2050 (per LTS); 2060 (per NDC)</t>
  </si>
  <si>
    <t>In Policy Document (12/11/2020)&lt;br&gt;In Law (6/15/2017)</t>
  </si>
  <si>
    <t>In Law (6/18/2023)&lt;br&gt;In Policy Document (1/29/2025, 11/13/2024, 8/28/2019)</t>
  </si>
  <si>
    <t>In Policy Document (11/7/22, 10/31/21)</t>
  </si>
  <si>
    <t>"Carbon neutrality by 2050 and net-zero emissions by 2065"</t>
  </si>
  <si>
    <t>In Policy Document (11/1/22)</t>
  </si>
  <si>
    <t>Turkey</t>
  </si>
  <si>
    <t>In Policy Document (11/11/2024, 2/25/2022)&lt;br&gt;In Political Pledge (9/27/2021)</t>
  </si>
  <si>
    <t>In Policy Document (11/16/2022)</t>
  </si>
  <si>
    <t>In Policy Document (7/31/2021)&lt;br&gt;In Political Pledge (11/1/2021)</t>
  </si>
  <si>
    <t>In Law (8/28/2024)&lt;br&gt;In Policy Document (11/6/2024, 1/4/2024, 10/07/2021)</t>
  </si>
  <si>
    <t>In Law (6/26/2019)&lt;br&gt;In Policy Document (1/30/2025, 10/19/2021, 12/11/2020)</t>
  </si>
  <si>
    <t>In Policy Document (12/19/2024, 11/1/21, 4/22/2021, 1/27/2021)</t>
  </si>
  <si>
    <t>In Policy Document (12/28/2021)&lt;br&gt;In Political Pledge (12/12/2020)</t>
  </si>
  <si>
    <t>In Policy Document (5/17/2023)</t>
  </si>
  <si>
    <t>Vietnam</t>
  </si>
  <si>
    <t>In Policy Document (11/8/2022)&lt;br&gt;In Political Pledge (11/1/2021)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</si>
</sst>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%"/>
    <numFmt numFmtId="167" formatCode="0.000%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1B1C1D"/>
      <name val="Arial"/>
      <family val="2"/>
    </font>
    <font>
      <sz val="10"/>
      <color rgb="FF1B1C1D"/>
      <name val="Arial"/>
      <family val="2"/>
    </font>
    <font>
      <b/>
      <sz val="10"/>
      <name val="Arial"/>
      <family val="2"/>
    </font>
    <font>
      <sz val="8"/>
      <name val="Aptos Narrow"/>
      <family val="2"/>
      <scheme val="minor"/>
    </font>
    <font>
      <sz val="10"/>
      <color theme="1"/>
      <name val="Arial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454545"/>
      <name val="Arial"/>
      <family val="2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499984740745262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thin">
        <color rgb="FF00000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double">
        <color theme="4" tint="-0.249977111117893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double">
        <color theme="4" tint="-0.249977111117893"/>
      </bottom>
      <diagonal/>
    </border>
    <border>
      <left/>
      <right/>
      <top style="thin">
        <color theme="4" tint="0.39997558519241921"/>
      </top>
      <bottom style="double">
        <color theme="4" tint="-0.249977111117893"/>
      </bottom>
      <diagonal/>
    </border>
    <border>
      <left/>
      <right/>
      <top style="double">
        <color theme="4" tint="-0.249977111117893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double">
        <color theme="4" tint="-0.249977111117893"/>
      </top>
      <bottom style="medium">
        <color theme="4" tint="-0.249977111117893"/>
      </bottom>
      <diagonal/>
    </border>
    <border>
      <left/>
      <right/>
      <top style="double">
        <color theme="4"/>
      </top>
      <bottom/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/>
      <top style="thin">
        <color rgb="FF000000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theme="4"/>
      </bottom>
      <diagonal/>
    </border>
    <border>
      <left style="thin">
        <color rgb="FF000000"/>
      </left>
      <right/>
      <top style="thin">
        <color theme="4" tint="0.39997558519241921"/>
      </top>
      <bottom style="thin">
        <color theme="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4">
    <xf numFmtId="0" fontId="0" fillId="0" borderId="0" xfId="0"/>
    <xf numFmtId="10" fontId="0" fillId="0" borderId="0" xfId="1" applyNumberFormat="1" applyFont="1"/>
    <xf numFmtId="0" fontId="4" fillId="0" borderId="3" xfId="0" applyFont="1" applyBorder="1" applyAlignment="1">
      <alignment vertical="center"/>
    </xf>
    <xf numFmtId="49" fontId="0" fillId="0" borderId="0" xfId="0" applyNumberFormat="1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2" fontId="0" fillId="0" borderId="0" xfId="1" applyNumberFormat="1" applyFont="1"/>
    <xf numFmtId="0" fontId="0" fillId="2" borderId="0" xfId="0" applyFill="1"/>
    <xf numFmtId="2" fontId="3" fillId="0" borderId="1" xfId="1" applyNumberFormat="1" applyFont="1" applyFill="1" applyBorder="1" applyAlignment="1">
      <alignment horizontal="left" vertical="center" wrapText="1" indent="1"/>
    </xf>
    <xf numFmtId="0" fontId="6" fillId="0" borderId="4" xfId="0" applyFont="1" applyBorder="1" applyAlignment="1">
      <alignment wrapText="1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 indent="1"/>
    </xf>
    <xf numFmtId="10" fontId="2" fillId="0" borderId="1" xfId="1" applyNumberFormat="1" applyFont="1" applyFill="1" applyBorder="1" applyAlignment="1">
      <alignment horizontal="left" vertical="center" wrapText="1" indent="1"/>
    </xf>
    <xf numFmtId="2" fontId="2" fillId="0" borderId="1" xfId="1" applyNumberFormat="1" applyFont="1" applyFill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165" fontId="3" fillId="0" borderId="1" xfId="0" applyNumberFormat="1" applyFont="1" applyBorder="1" applyAlignment="1">
      <alignment horizontal="left" vertical="center" wrapText="1" indent="1"/>
    </xf>
    <xf numFmtId="10" fontId="3" fillId="0" borderId="1" xfId="1" applyNumberFormat="1" applyFont="1" applyFill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left" vertical="center" wrapText="1" indent="1"/>
    </xf>
    <xf numFmtId="10" fontId="3" fillId="0" borderId="1" xfId="0" applyNumberFormat="1" applyFont="1" applyBorder="1" applyAlignment="1">
      <alignment horizontal="left" vertical="center" wrapText="1" indent="1"/>
    </xf>
    <xf numFmtId="2" fontId="3" fillId="0" borderId="1" xfId="0" applyNumberFormat="1" applyFont="1" applyBorder="1" applyAlignment="1">
      <alignment horizontal="left" vertical="center" wrapText="1" indent="1"/>
    </xf>
    <xf numFmtId="0" fontId="6" fillId="0" borderId="4" xfId="0" applyFont="1" applyBorder="1" applyAlignment="1">
      <alignment horizontal="right" wrapText="1"/>
    </xf>
    <xf numFmtId="0" fontId="6" fillId="0" borderId="0" xfId="0" applyFont="1" applyAlignment="1">
      <alignment horizontal="right" wrapText="1"/>
    </xf>
    <xf numFmtId="0" fontId="6" fillId="0" borderId="6" xfId="0" applyFont="1" applyBorder="1" applyAlignment="1">
      <alignment horizontal="right" wrapText="1"/>
    </xf>
    <xf numFmtId="0" fontId="2" fillId="0" borderId="2" xfId="0" applyFont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49" fontId="2" fillId="0" borderId="1" xfId="0" applyNumberFormat="1" applyFont="1" applyBorder="1" applyAlignment="1">
      <alignment horizontal="left" vertical="center" wrapText="1" indent="1"/>
    </xf>
    <xf numFmtId="49" fontId="3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" fontId="3" fillId="0" borderId="1" xfId="0" applyNumberFormat="1" applyFont="1" applyBorder="1" applyAlignment="1">
      <alignment horizontal="left" vertical="center" wrapText="1" indent="1"/>
    </xf>
    <xf numFmtId="1" fontId="0" fillId="0" borderId="0" xfId="0" applyNumberFormat="1"/>
    <xf numFmtId="0" fontId="7" fillId="4" borderId="10" xfId="0" applyFont="1" applyFill="1" applyBorder="1"/>
    <xf numFmtId="0" fontId="7" fillId="4" borderId="11" xfId="0" applyFont="1" applyFill="1" applyBorder="1"/>
    <xf numFmtId="0" fontId="0" fillId="5" borderId="10" xfId="0" applyFill="1" applyBorder="1"/>
    <xf numFmtId="0" fontId="8" fillId="0" borderId="1" xfId="0" applyFont="1" applyBorder="1"/>
    <xf numFmtId="0" fontId="8" fillId="0" borderId="2" xfId="0" applyFont="1" applyBorder="1"/>
    <xf numFmtId="0" fontId="0" fillId="3" borderId="9" xfId="0" applyFill="1" applyBorder="1"/>
    <xf numFmtId="0" fontId="0" fillId="3" borderId="7" xfId="0" applyFill="1" applyBorder="1"/>
    <xf numFmtId="0" fontId="3" fillId="3" borderId="9" xfId="0" applyFont="1" applyFill="1" applyBorder="1" applyAlignment="1">
      <alignment horizontal="left" vertical="center" wrapText="1" indent="1"/>
    </xf>
    <xf numFmtId="0" fontId="3" fillId="3" borderId="7" xfId="0" applyFont="1" applyFill="1" applyBorder="1" applyAlignment="1">
      <alignment horizontal="left" vertical="center" wrapText="1" indent="1"/>
    </xf>
    <xf numFmtId="10" fontId="0" fillId="6" borderId="0" xfId="1" applyNumberFormat="1" applyFont="1" applyFill="1" applyAlignment="1">
      <alignment vertical="center"/>
    </xf>
    <xf numFmtId="0" fontId="7" fillId="4" borderId="0" xfId="0" applyFont="1" applyFill="1"/>
    <xf numFmtId="10" fontId="0" fillId="7" borderId="12" xfId="1" applyNumberFormat="1" applyFont="1" applyFill="1" applyBorder="1" applyAlignment="1">
      <alignment horizontal="center"/>
    </xf>
    <xf numFmtId="0" fontId="0" fillId="0" borderId="12" xfId="0" applyBorder="1"/>
    <xf numFmtId="10" fontId="0" fillId="0" borderId="12" xfId="1" applyNumberFormat="1" applyFont="1" applyBorder="1"/>
    <xf numFmtId="0" fontId="7" fillId="4" borderId="13" xfId="0" applyFont="1" applyFill="1" applyBorder="1"/>
    <xf numFmtId="0" fontId="7" fillId="4" borderId="14" xfId="0" applyFont="1" applyFill="1" applyBorder="1"/>
    <xf numFmtId="0" fontId="7" fillId="4" borderId="12" xfId="0" applyFont="1" applyFill="1" applyBorder="1"/>
    <xf numFmtId="0" fontId="7" fillId="4" borderId="16" xfId="0" applyFont="1" applyFill="1" applyBorder="1"/>
    <xf numFmtId="0" fontId="7" fillId="4" borderId="17" xfId="0" applyFont="1" applyFill="1" applyBorder="1"/>
    <xf numFmtId="0" fontId="0" fillId="2" borderId="15" xfId="0" applyFill="1" applyBorder="1"/>
    <xf numFmtId="0" fontId="0" fillId="0" borderId="15" xfId="0" applyBorder="1"/>
    <xf numFmtId="10" fontId="0" fillId="8" borderId="15" xfId="1" applyNumberFormat="1" applyFont="1" applyFill="1" applyBorder="1" applyAlignment="1">
      <alignment horizontal="center"/>
    </xf>
    <xf numFmtId="10" fontId="0" fillId="6" borderId="15" xfId="1" applyNumberFormat="1" applyFont="1" applyFill="1" applyBorder="1" applyAlignment="1">
      <alignment horizontal="center" vertical="center"/>
    </xf>
    <xf numFmtId="10" fontId="0" fillId="7" borderId="15" xfId="1" applyNumberFormat="1" applyFont="1" applyFill="1" applyBorder="1" applyAlignment="1">
      <alignment horizontal="center"/>
    </xf>
    <xf numFmtId="10" fontId="0" fillId="7" borderId="0" xfId="1" applyNumberFormat="1" applyFont="1" applyFill="1" applyBorder="1" applyAlignment="1">
      <alignment horizontal="center"/>
    </xf>
    <xf numFmtId="10" fontId="0" fillId="8" borderId="0" xfId="1" applyNumberFormat="1" applyFont="1" applyFill="1" applyBorder="1" applyAlignment="1">
      <alignment horizontal="center"/>
    </xf>
    <xf numFmtId="10" fontId="0" fillId="0" borderId="15" xfId="1" applyNumberFormat="1" applyFont="1" applyFill="1" applyBorder="1" applyAlignment="1">
      <alignment vertical="center"/>
    </xf>
    <xf numFmtId="10" fontId="0" fillId="8" borderId="15" xfId="0" applyNumberFormat="1" applyFill="1" applyBorder="1" applyAlignment="1">
      <alignment horizontal="center"/>
    </xf>
    <xf numFmtId="10" fontId="0" fillId="2" borderId="15" xfId="1" applyNumberFormat="1" applyFont="1" applyFill="1" applyBorder="1" applyAlignment="1">
      <alignment vertical="center"/>
    </xf>
    <xf numFmtId="10" fontId="0" fillId="0" borderId="0" xfId="1" applyNumberFormat="1" applyFont="1" applyBorder="1"/>
    <xf numFmtId="10" fontId="0" fillId="0" borderId="0" xfId="1" applyNumberFormat="1" applyFont="1" applyFill="1" applyBorder="1" applyAlignment="1">
      <alignment vertical="center"/>
    </xf>
    <xf numFmtId="10" fontId="0" fillId="2" borderId="0" xfId="1" applyNumberFormat="1" applyFont="1" applyFill="1" applyBorder="1" applyAlignment="1">
      <alignment vertical="center"/>
    </xf>
    <xf numFmtId="10" fontId="0" fillId="6" borderId="0" xfId="1" applyNumberFormat="1" applyFont="1" applyFill="1" applyBorder="1" applyAlignment="1">
      <alignment vertical="center"/>
    </xf>
    <xf numFmtId="0" fontId="0" fillId="2" borderId="18" xfId="0" applyFill="1" applyBorder="1"/>
    <xf numFmtId="0" fontId="0" fillId="0" borderId="18" xfId="0" applyBorder="1"/>
    <xf numFmtId="10" fontId="0" fillId="2" borderId="18" xfId="1" applyNumberFormat="1" applyFont="1" applyFill="1" applyBorder="1" applyAlignment="1">
      <alignment vertical="center"/>
    </xf>
    <xf numFmtId="10" fontId="0" fillId="8" borderId="18" xfId="0" applyNumberFormat="1" applyFill="1" applyBorder="1" applyAlignment="1">
      <alignment horizontal="center"/>
    </xf>
    <xf numFmtId="10" fontId="0" fillId="0" borderId="15" xfId="1" applyNumberFormat="1" applyFont="1" applyBorder="1"/>
    <xf numFmtId="10" fontId="7" fillId="4" borderId="17" xfId="1" applyNumberFormat="1" applyFont="1" applyFill="1" applyBorder="1"/>
    <xf numFmtId="10" fontId="0" fillId="2" borderId="0" xfId="1" applyNumberFormat="1" applyFont="1" applyFill="1" applyBorder="1"/>
    <xf numFmtId="0" fontId="0" fillId="0" borderId="10" xfId="0" applyBorder="1"/>
    <xf numFmtId="2" fontId="0" fillId="0" borderId="15" xfId="0" applyNumberFormat="1" applyBorder="1"/>
    <xf numFmtId="2" fontId="0" fillId="0" borderId="0" xfId="1" applyNumberFormat="1" applyFont="1" applyBorder="1"/>
    <xf numFmtId="2" fontId="0" fillId="0" borderId="0" xfId="0" applyNumberFormat="1"/>
    <xf numFmtId="166" fontId="0" fillId="0" borderId="0" xfId="1" applyNumberFormat="1" applyFont="1"/>
    <xf numFmtId="166" fontId="0" fillId="0" borderId="0" xfId="1" applyNumberFormat="1" applyFont="1" applyBorder="1"/>
    <xf numFmtId="10" fontId="0" fillId="10" borderId="0" xfId="1" applyNumberFormat="1" applyFont="1" applyFill="1" applyBorder="1" applyAlignment="1">
      <alignment vertical="center"/>
    </xf>
    <xf numFmtId="10" fontId="0" fillId="8" borderId="0" xfId="1" applyNumberFormat="1" applyFont="1" applyFill="1" applyAlignment="1">
      <alignment horizontal="center"/>
    </xf>
    <xf numFmtId="10" fontId="0" fillId="8" borderId="0" xfId="0" applyNumberFormat="1" applyFill="1" applyAlignment="1">
      <alignment horizontal="center"/>
    </xf>
    <xf numFmtId="0" fontId="0" fillId="2" borderId="19" xfId="0" applyFill="1" applyBorder="1"/>
    <xf numFmtId="0" fontId="0" fillId="0" borderId="19" xfId="0" applyBorder="1"/>
    <xf numFmtId="166" fontId="0" fillId="0" borderId="19" xfId="1" applyNumberFormat="1" applyFont="1" applyBorder="1"/>
    <xf numFmtId="10" fontId="0" fillId="8" borderId="19" xfId="0" applyNumberFormat="1" applyFill="1" applyBorder="1" applyAlignment="1">
      <alignment horizontal="center"/>
    </xf>
    <xf numFmtId="0" fontId="0" fillId="2" borderId="20" xfId="0" applyFill="1" applyBorder="1"/>
    <xf numFmtId="0" fontId="0" fillId="0" borderId="20" xfId="0" applyBorder="1"/>
    <xf numFmtId="10" fontId="0" fillId="10" borderId="20" xfId="1" applyNumberFormat="1" applyFont="1" applyFill="1" applyBorder="1" applyAlignment="1">
      <alignment horizontal="center" vertical="center"/>
    </xf>
    <xf numFmtId="10" fontId="0" fillId="7" borderId="20" xfId="1" applyNumberFormat="1" applyFont="1" applyFill="1" applyBorder="1" applyAlignment="1">
      <alignment horizontal="center"/>
    </xf>
    <xf numFmtId="0" fontId="0" fillId="0" borderId="21" xfId="0" applyBorder="1"/>
    <xf numFmtId="10" fontId="0" fillId="8" borderId="21" xfId="0" applyNumberFormat="1" applyFill="1" applyBorder="1" applyAlignment="1">
      <alignment horizontal="center"/>
    </xf>
    <xf numFmtId="10" fontId="0" fillId="8" borderId="19" xfId="1" applyNumberFormat="1" applyFont="1" applyFill="1" applyBorder="1" applyAlignment="1">
      <alignment horizontal="center"/>
    </xf>
    <xf numFmtId="10" fontId="0" fillId="8" borderId="21" xfId="1" applyNumberFormat="1" applyFont="1" applyFill="1" applyBorder="1" applyAlignment="1">
      <alignment horizontal="center"/>
    </xf>
    <xf numFmtId="10" fontId="0" fillId="2" borderId="20" xfId="1" applyNumberFormat="1" applyFont="1" applyFill="1" applyBorder="1" applyAlignment="1">
      <alignment vertical="center"/>
    </xf>
    <xf numFmtId="10" fontId="0" fillId="8" borderId="20" xfId="0" applyNumberFormat="1" applyFill="1" applyBorder="1" applyAlignment="1">
      <alignment horizontal="center"/>
    </xf>
    <xf numFmtId="10" fontId="0" fillId="0" borderId="20" xfId="0" applyNumberFormat="1" applyBorder="1"/>
    <xf numFmtId="10" fontId="0" fillId="0" borderId="20" xfId="0" applyNumberFormat="1" applyBorder="1" applyAlignment="1">
      <alignment horizontal="center"/>
    </xf>
    <xf numFmtId="10" fontId="0" fillId="7" borderId="20" xfId="0" applyNumberFormat="1" applyFill="1" applyBorder="1" applyAlignment="1">
      <alignment horizontal="center"/>
    </xf>
    <xf numFmtId="0" fontId="0" fillId="2" borderId="21" xfId="0" applyFill="1" applyBorder="1"/>
    <xf numFmtId="2" fontId="0" fillId="0" borderId="18" xfId="0" applyNumberFormat="1" applyBorder="1"/>
    <xf numFmtId="2" fontId="0" fillId="2" borderId="0" xfId="0" applyNumberFormat="1" applyFill="1"/>
    <xf numFmtId="2" fontId="0" fillId="0" borderId="20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166" fontId="0" fillId="0" borderId="20" xfId="1" applyNumberFormat="1" applyFont="1" applyBorder="1"/>
    <xf numFmtId="166" fontId="0" fillId="0" borderId="0" xfId="0" applyNumberFormat="1"/>
    <xf numFmtId="166" fontId="0" fillId="0" borderId="21" xfId="0" applyNumberFormat="1" applyBorder="1"/>
    <xf numFmtId="166" fontId="0" fillId="0" borderId="20" xfId="0" applyNumberFormat="1" applyBorder="1"/>
    <xf numFmtId="166" fontId="0" fillId="0" borderId="19" xfId="0" applyNumberFormat="1" applyBorder="1"/>
    <xf numFmtId="166" fontId="0" fillId="0" borderId="21" xfId="1" applyNumberFormat="1" applyFont="1" applyBorder="1"/>
    <xf numFmtId="10" fontId="0" fillId="8" borderId="20" xfId="1" applyNumberFormat="1" applyFont="1" applyFill="1" applyBorder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0" fontId="10" fillId="0" borderId="0" xfId="0" applyFont="1"/>
    <xf numFmtId="0" fontId="2" fillId="0" borderId="24" xfId="0" applyFont="1" applyBorder="1" applyAlignment="1">
      <alignment horizontal="left" vertical="center" wrapText="1" indent="1"/>
    </xf>
    <xf numFmtId="49" fontId="2" fillId="0" borderId="24" xfId="0" applyNumberFormat="1" applyFont="1" applyBorder="1" applyAlignment="1">
      <alignment horizontal="left" vertical="center" wrapText="1" indent="1"/>
    </xf>
    <xf numFmtId="1" fontId="2" fillId="0" borderId="24" xfId="0" applyNumberFormat="1" applyFont="1" applyBorder="1" applyAlignment="1">
      <alignment horizontal="left" vertical="center" wrapText="1" indent="1"/>
    </xf>
    <xf numFmtId="10" fontId="2" fillId="0" borderId="24" xfId="1" applyNumberFormat="1" applyFont="1" applyBorder="1" applyAlignment="1">
      <alignment horizontal="left" vertical="center" wrapText="1" indent="1"/>
    </xf>
    <xf numFmtId="2" fontId="2" fillId="0" borderId="24" xfId="1" applyNumberFormat="1" applyFont="1" applyBorder="1" applyAlignment="1">
      <alignment horizontal="left" vertical="center" wrapText="1" indent="1"/>
    </xf>
    <xf numFmtId="0" fontId="3" fillId="5" borderId="1" xfId="0" applyFont="1" applyFill="1" applyBorder="1" applyAlignment="1">
      <alignment horizontal="left" vertical="center" wrapText="1" indent="1"/>
    </xf>
    <xf numFmtId="49" fontId="3" fillId="5" borderId="1" xfId="0" applyNumberFormat="1" applyFont="1" applyFill="1" applyBorder="1" applyAlignment="1">
      <alignment horizontal="left" vertical="center" wrapText="1" indent="1"/>
    </xf>
    <xf numFmtId="10" fontId="3" fillId="5" borderId="1" xfId="1" applyNumberFormat="1" applyFont="1" applyFill="1" applyBorder="1" applyAlignment="1">
      <alignment horizontal="left" vertical="center" wrapText="1" indent="1"/>
    </xf>
    <xf numFmtId="2" fontId="3" fillId="5" borderId="1" xfId="1" applyNumberFormat="1" applyFont="1" applyFill="1" applyBorder="1" applyAlignment="1">
      <alignment horizontal="left" vertical="center" wrapText="1" indent="1"/>
    </xf>
    <xf numFmtId="2" fontId="3" fillId="0" borderId="1" xfId="1" applyNumberFormat="1" applyFont="1" applyBorder="1" applyAlignment="1">
      <alignment horizontal="left" vertical="center" wrapText="1" indent="1"/>
    </xf>
    <xf numFmtId="0" fontId="3" fillId="0" borderId="23" xfId="0" applyFont="1" applyBorder="1" applyAlignment="1">
      <alignment horizontal="left" vertical="center" wrapText="1" indent="1"/>
    </xf>
    <xf numFmtId="2" fontId="3" fillId="0" borderId="23" xfId="1" applyNumberFormat="1" applyFont="1" applyBorder="1" applyAlignment="1">
      <alignment horizontal="left" vertical="center" wrapText="1" indent="1"/>
    </xf>
    <xf numFmtId="0" fontId="2" fillId="0" borderId="22" xfId="0" applyFont="1" applyBorder="1" applyAlignment="1">
      <alignment horizontal="left" vertical="center" wrapText="1" indent="1"/>
    </xf>
    <xf numFmtId="0" fontId="3" fillId="5" borderId="2" xfId="0" applyFont="1" applyFill="1" applyBorder="1" applyAlignment="1">
      <alignment horizontal="left" vertical="center" wrapText="1" indent="1"/>
    </xf>
    <xf numFmtId="0" fontId="3" fillId="0" borderId="26" xfId="0" applyFont="1" applyBorder="1" applyAlignment="1">
      <alignment horizontal="left" vertical="center" wrapText="1" indent="1"/>
    </xf>
    <xf numFmtId="0" fontId="2" fillId="0" borderId="25" xfId="0" applyFont="1" applyBorder="1" applyAlignment="1">
      <alignment horizontal="left" vertical="center" wrapText="1" indent="1"/>
    </xf>
    <xf numFmtId="49" fontId="0" fillId="5" borderId="10" xfId="0" applyNumberFormat="1" applyFill="1" applyBorder="1"/>
    <xf numFmtId="49" fontId="0" fillId="0" borderId="10" xfId="0" applyNumberFormat="1" applyBorder="1"/>
    <xf numFmtId="0" fontId="3" fillId="5" borderId="23" xfId="0" applyFont="1" applyFill="1" applyBorder="1" applyAlignment="1">
      <alignment horizontal="left" vertical="center" wrapText="1" indent="1"/>
    </xf>
    <xf numFmtId="10" fontId="3" fillId="5" borderId="23" xfId="1" applyNumberFormat="1" applyFont="1" applyFill="1" applyBorder="1" applyAlignment="1">
      <alignment horizontal="left" vertical="center" wrapText="1" indent="1"/>
    </xf>
    <xf numFmtId="2" fontId="3" fillId="5" borderId="27" xfId="1" applyNumberFormat="1" applyFont="1" applyFill="1" applyBorder="1" applyAlignment="1">
      <alignment horizontal="left" vertical="center" wrapText="1" indent="1"/>
    </xf>
    <xf numFmtId="0" fontId="3" fillId="5" borderId="26" xfId="0" applyFont="1" applyFill="1" applyBorder="1" applyAlignment="1">
      <alignment horizontal="left" vertical="center" wrapText="1" indent="1"/>
    </xf>
    <xf numFmtId="0" fontId="0" fillId="0" borderId="29" xfId="0" applyBorder="1"/>
    <xf numFmtId="10" fontId="0" fillId="0" borderId="29" xfId="1" applyNumberFormat="1" applyFont="1" applyBorder="1" applyAlignment="1">
      <alignment horizontal="center"/>
    </xf>
    <xf numFmtId="0" fontId="0" fillId="0" borderId="29" xfId="0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0" fontId="0" fillId="0" borderId="30" xfId="0" applyBorder="1"/>
    <xf numFmtId="10" fontId="0" fillId="0" borderId="30" xfId="1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1" xfId="0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2" fontId="0" fillId="0" borderId="30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29" xfId="0" applyNumberFormat="1" applyBorder="1" applyAlignment="1">
      <alignment horizontal="center"/>
    </xf>
    <xf numFmtId="165" fontId="0" fillId="0" borderId="3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31" xfId="0" applyNumberFormat="1" applyBorder="1" applyAlignment="1">
      <alignment horizontal="center"/>
    </xf>
    <xf numFmtId="165" fontId="0" fillId="0" borderId="29" xfId="0" applyNumberFormat="1" applyBorder="1" applyAlignment="1">
      <alignment horizontal="center"/>
    </xf>
    <xf numFmtId="10" fontId="0" fillId="0" borderId="29" xfId="0" applyNumberFormat="1" applyBorder="1"/>
    <xf numFmtId="166" fontId="0" fillId="0" borderId="31" xfId="1" applyNumberFormat="1" applyFont="1" applyBorder="1" applyAlignment="1">
      <alignment horizontal="center"/>
    </xf>
    <xf numFmtId="10" fontId="0" fillId="0" borderId="30" xfId="0" applyNumberFormat="1" applyBorder="1"/>
    <xf numFmtId="166" fontId="0" fillId="0" borderId="29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30" xfId="1" applyNumberFormat="1" applyFont="1" applyBorder="1" applyAlignment="1">
      <alignment horizontal="center"/>
    </xf>
    <xf numFmtId="10" fontId="0" fillId="0" borderId="30" xfId="1" applyNumberFormat="1" applyFont="1" applyBorder="1"/>
    <xf numFmtId="1" fontId="3" fillId="5" borderId="23" xfId="0" applyNumberFormat="1" applyFont="1" applyFill="1" applyBorder="1" applyAlignment="1">
      <alignment horizontal="left" vertical="center" wrapText="1" indent="1"/>
    </xf>
    <xf numFmtId="0" fontId="7" fillId="4" borderId="17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3" fillId="5" borderId="27" xfId="0" applyFont="1" applyFill="1" applyBorder="1" applyAlignment="1">
      <alignment horizontal="left" vertical="center" wrapText="1" indent="1"/>
    </xf>
    <xf numFmtId="2" fontId="2" fillId="0" borderId="1" xfId="1" applyNumberFormat="1" applyFont="1" applyBorder="1" applyAlignment="1">
      <alignment horizontal="left" vertical="center" wrapText="1" indent="1"/>
    </xf>
    <xf numFmtId="165" fontId="3" fillId="0" borderId="1" xfId="0" applyNumberFormat="1" applyFont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  <xf numFmtId="49" fontId="3" fillId="5" borderId="27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10" fontId="0" fillId="6" borderId="31" xfId="1" applyNumberFormat="1" applyFont="1" applyFill="1" applyBorder="1" applyAlignment="1">
      <alignment horizontal="center" vertical="center"/>
    </xf>
    <xf numFmtId="0" fontId="0" fillId="0" borderId="28" xfId="0" applyBorder="1"/>
    <xf numFmtId="0" fontId="0" fillId="0" borderId="28" xfId="0" applyBorder="1" applyAlignment="1">
      <alignment horizontal="center"/>
    </xf>
    <xf numFmtId="0" fontId="7" fillId="4" borderId="0" xfId="0" applyFont="1" applyFill="1" applyAlignment="1">
      <alignment horizontal="center"/>
    </xf>
    <xf numFmtId="165" fontId="3" fillId="5" borderId="23" xfId="0" applyNumberFormat="1" applyFont="1" applyFill="1" applyBorder="1" applyAlignment="1">
      <alignment horizontal="center" vertical="center" wrapText="1"/>
    </xf>
    <xf numFmtId="0" fontId="0" fillId="9" borderId="0" xfId="0" applyFill="1"/>
    <xf numFmtId="10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11" fillId="7" borderId="0" xfId="0" applyFont="1" applyFill="1" applyAlignment="1">
      <alignment horizontal="center" vertical="center" textRotation="90"/>
    </xf>
    <xf numFmtId="0" fontId="0" fillId="12" borderId="0" xfId="0" applyFill="1" applyAlignment="1">
      <alignment horizontal="center"/>
    </xf>
    <xf numFmtId="0" fontId="0" fillId="0" borderId="3" xfId="0" applyBorder="1" applyAlignment="1">
      <alignment vertical="center"/>
    </xf>
    <xf numFmtId="0" fontId="0" fillId="0" borderId="3" xfId="0" applyBorder="1"/>
    <xf numFmtId="0" fontId="0" fillId="0" borderId="3" xfId="0" applyBorder="1" applyAlignment="1">
      <alignment horizontal="center"/>
    </xf>
    <xf numFmtId="10" fontId="0" fillId="0" borderId="3" xfId="0" applyNumberFormat="1" applyBorder="1" applyAlignment="1">
      <alignment horizontal="center"/>
    </xf>
    <xf numFmtId="10" fontId="0" fillId="13" borderId="0" xfId="1" applyNumberFormat="1" applyFont="1" applyFill="1" applyBorder="1" applyAlignment="1">
      <alignment horizontal="center"/>
    </xf>
    <xf numFmtId="0" fontId="0" fillId="0" borderId="32" xfId="0" applyBorder="1"/>
    <xf numFmtId="0" fontId="0" fillId="0" borderId="32" xfId="0" applyBorder="1" applyAlignment="1">
      <alignment horizontal="center"/>
    </xf>
    <xf numFmtId="165" fontId="0" fillId="0" borderId="32" xfId="0" applyNumberFormat="1" applyBorder="1" applyAlignment="1">
      <alignment horizontal="center"/>
    </xf>
    <xf numFmtId="0" fontId="6" fillId="0" borderId="4" xfId="0" applyFont="1" applyBorder="1" applyAlignment="1">
      <alignment horizontal="center" wrapText="1"/>
    </xf>
    <xf numFmtId="2" fontId="6" fillId="0" borderId="4" xfId="0" applyNumberFormat="1" applyFont="1" applyBorder="1" applyAlignment="1">
      <alignment horizontal="center" wrapText="1"/>
    </xf>
    <xf numFmtId="166" fontId="0" fillId="7" borderId="29" xfId="1" applyNumberFormat="1" applyFont="1" applyFill="1" applyBorder="1" applyAlignment="1">
      <alignment horizontal="center"/>
    </xf>
    <xf numFmtId="166" fontId="0" fillId="7" borderId="31" xfId="0" applyNumberFormat="1" applyFill="1" applyBorder="1" applyAlignment="1">
      <alignment horizontal="center"/>
    </xf>
    <xf numFmtId="166" fontId="0" fillId="0" borderId="0" xfId="1" applyNumberFormat="1" applyFont="1" applyFill="1" applyBorder="1" applyAlignment="1">
      <alignment horizontal="center"/>
    </xf>
    <xf numFmtId="166" fontId="0" fillId="0" borderId="30" xfId="1" applyNumberFormat="1" applyFont="1" applyFill="1" applyBorder="1" applyAlignment="1">
      <alignment horizontal="center"/>
    </xf>
    <xf numFmtId="166" fontId="0" fillId="0" borderId="3" xfId="1" applyNumberFormat="1" applyFont="1" applyFill="1" applyBorder="1" applyAlignment="1">
      <alignment horizontal="center"/>
    </xf>
    <xf numFmtId="166" fontId="7" fillId="4" borderId="0" xfId="0" applyNumberFormat="1" applyFont="1" applyFill="1"/>
    <xf numFmtId="166" fontId="0" fillId="0" borderId="31" xfId="0" applyNumberFormat="1" applyBorder="1" applyAlignment="1">
      <alignment horizontal="center"/>
    </xf>
    <xf numFmtId="0" fontId="0" fillId="2" borderId="0" xfId="0" applyFill="1" applyAlignment="1">
      <alignment horizontal="center"/>
    </xf>
    <xf numFmtId="10" fontId="0" fillId="0" borderId="0" xfId="1" applyNumberFormat="1" applyFont="1" applyFill="1" applyBorder="1" applyAlignment="1">
      <alignment horizontal="center" vertical="center"/>
    </xf>
    <xf numFmtId="10" fontId="0" fillId="10" borderId="19" xfId="1" applyNumberFormat="1" applyFont="1" applyFill="1" applyBorder="1" applyAlignment="1">
      <alignment horizontal="center" vertical="center"/>
    </xf>
    <xf numFmtId="10" fontId="0" fillId="10" borderId="21" xfId="1" applyNumberFormat="1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1" xfId="0" applyFill="1" applyBorder="1" applyAlignment="1">
      <alignment horizontal="center"/>
    </xf>
    <xf numFmtId="0" fontId="8" fillId="12" borderId="0" xfId="0" applyFont="1" applyFill="1" applyAlignment="1">
      <alignment horizontal="center" vertical="center" textRotation="90"/>
    </xf>
    <xf numFmtId="10" fontId="0" fillId="2" borderId="19" xfId="1" applyNumberFormat="1" applyFont="1" applyFill="1" applyBorder="1" applyAlignment="1">
      <alignment horizontal="center" vertical="center"/>
    </xf>
    <xf numFmtId="10" fontId="0" fillId="2" borderId="0" xfId="1" applyNumberFormat="1" applyFont="1" applyFill="1" applyBorder="1" applyAlignment="1">
      <alignment horizontal="center" vertical="center"/>
    </xf>
    <xf numFmtId="10" fontId="0" fillId="2" borderId="21" xfId="1" applyNumberFormat="1" applyFont="1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0" fontId="0" fillId="10" borderId="0" xfId="1" applyNumberFormat="1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 textRotation="90"/>
    </xf>
    <xf numFmtId="0" fontId="0" fillId="11" borderId="0" xfId="0" applyFill="1" applyAlignment="1">
      <alignment horizontal="center" vertical="center" textRotation="90"/>
    </xf>
    <xf numFmtId="10" fontId="0" fillId="0" borderId="19" xfId="0" applyNumberFormat="1" applyBorder="1" applyAlignment="1">
      <alignment horizontal="center"/>
    </xf>
    <xf numFmtId="0" fontId="8" fillId="10" borderId="0" xfId="0" applyFont="1" applyFill="1" applyAlignment="1">
      <alignment horizontal="center" vertical="center" textRotation="90"/>
    </xf>
    <xf numFmtId="10" fontId="0" fillId="10" borderId="15" xfId="1" applyNumberFormat="1" applyFont="1" applyFill="1" applyBorder="1" applyAlignment="1">
      <alignment horizontal="center" vertical="center"/>
    </xf>
    <xf numFmtId="10" fontId="0" fillId="0" borderId="15" xfId="1" applyNumberFormat="1" applyFont="1" applyFill="1" applyBorder="1" applyAlignment="1">
      <alignment horizontal="center" vertical="center"/>
    </xf>
    <xf numFmtId="10" fontId="0" fillId="0" borderId="0" xfId="1" applyNumberFormat="1" applyFont="1" applyFill="1" applyBorder="1" applyAlignment="1">
      <alignment horizontal="center" vertical="center"/>
    </xf>
    <xf numFmtId="10" fontId="0" fillId="0" borderId="21" xfId="1" applyNumberFormat="1" applyFont="1" applyFill="1" applyBorder="1" applyAlignment="1">
      <alignment horizontal="center" vertical="center"/>
    </xf>
    <xf numFmtId="10" fontId="0" fillId="6" borderId="15" xfId="1" applyNumberFormat="1" applyFont="1" applyFill="1" applyBorder="1" applyAlignment="1">
      <alignment horizontal="center" vertical="center"/>
    </xf>
    <xf numFmtId="10" fontId="0" fillId="6" borderId="0" xfId="1" applyNumberFormat="1" applyFont="1" applyFill="1" applyBorder="1" applyAlignment="1">
      <alignment horizontal="center" vertical="center"/>
    </xf>
    <xf numFmtId="0" fontId="8" fillId="9" borderId="0" xfId="0" applyFont="1" applyFill="1" applyAlignment="1">
      <alignment horizontal="center" vertical="center" textRotation="90"/>
    </xf>
    <xf numFmtId="10" fontId="0" fillId="2" borderId="15" xfId="1" applyNumberFormat="1" applyFont="1" applyFill="1" applyBorder="1" applyAlignment="1">
      <alignment horizontal="center" vertical="center"/>
    </xf>
    <xf numFmtId="10" fontId="0" fillId="6" borderId="12" xfId="1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horizontal="center" vertical="center" textRotation="90"/>
    </xf>
    <xf numFmtId="0" fontId="11" fillId="10" borderId="0" xfId="0" applyFont="1" applyFill="1" applyAlignment="1">
      <alignment horizontal="center" vertical="center" textRotation="90"/>
    </xf>
    <xf numFmtId="0" fontId="11" fillId="12" borderId="0" xfId="0" applyFont="1" applyFill="1" applyAlignment="1">
      <alignment horizontal="center" vertical="center" textRotation="90"/>
    </xf>
    <xf numFmtId="0" fontId="11" fillId="10" borderId="29" xfId="0" applyFont="1" applyFill="1" applyBorder="1" applyAlignment="1">
      <alignment horizontal="center" vertical="center" textRotation="90"/>
    </xf>
    <xf numFmtId="0" fontId="11" fillId="12" borderId="29" xfId="0" applyFont="1" applyFill="1" applyBorder="1" applyAlignment="1">
      <alignment horizontal="center" vertical="center" textRotation="90"/>
    </xf>
    <xf numFmtId="0" fontId="11" fillId="12" borderId="30" xfId="0" applyFont="1" applyFill="1" applyBorder="1" applyAlignment="1">
      <alignment horizontal="center" vertical="center" textRotation="90"/>
    </xf>
    <xf numFmtId="0" fontId="12" fillId="7" borderId="29" xfId="0" applyFont="1" applyFill="1" applyBorder="1" applyAlignment="1">
      <alignment horizontal="center" vertical="center" textRotation="90"/>
    </xf>
    <xf numFmtId="0" fontId="12" fillId="7" borderId="0" xfId="0" applyFont="1" applyFill="1" applyAlignment="1">
      <alignment horizontal="center" vertical="center" textRotation="90"/>
    </xf>
    <xf numFmtId="0" fontId="11" fillId="9" borderId="29" xfId="0" applyFont="1" applyFill="1" applyBorder="1" applyAlignment="1">
      <alignment horizontal="center" vertical="center" textRotation="90"/>
    </xf>
    <xf numFmtId="0" fontId="11" fillId="9" borderId="30" xfId="0" applyFont="1" applyFill="1" applyBorder="1" applyAlignment="1">
      <alignment horizontal="center" vertical="center" textRotation="90"/>
    </xf>
    <xf numFmtId="0" fontId="7" fillId="4" borderId="16" xfId="0" applyFont="1" applyFill="1" applyBorder="1" applyAlignment="1">
      <alignment wrapText="1"/>
    </xf>
    <xf numFmtId="0" fontId="7" fillId="4" borderId="17" xfId="0" applyFont="1" applyFill="1" applyBorder="1" applyAlignment="1">
      <alignment horizontal="center" wrapText="1"/>
    </xf>
    <xf numFmtId="0" fontId="7" fillId="4" borderId="17" xfId="0" applyFont="1" applyFill="1" applyBorder="1" applyAlignment="1">
      <alignment wrapText="1"/>
    </xf>
    <xf numFmtId="0" fontId="7" fillId="4" borderId="16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7" fillId="4" borderId="0" xfId="0" applyFont="1" applyFill="1" applyAlignment="1">
      <alignment horizontal="center" wrapText="1"/>
    </xf>
    <xf numFmtId="0" fontId="7" fillId="4" borderId="0" xfId="0" applyFont="1" applyFill="1" applyAlignment="1">
      <alignment wrapText="1"/>
    </xf>
    <xf numFmtId="0" fontId="0" fillId="7" borderId="0" xfId="0" applyFill="1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167" fontId="0" fillId="2" borderId="29" xfId="1" applyNumberFormat="1" applyFont="1" applyFill="1" applyBorder="1" applyAlignment="1">
      <alignment horizontal="center"/>
    </xf>
    <xf numFmtId="167" fontId="0" fillId="2" borderId="0" xfId="1" applyNumberFormat="1" applyFont="1" applyFill="1" applyBorder="1" applyAlignment="1">
      <alignment horizontal="center"/>
    </xf>
    <xf numFmtId="167" fontId="0" fillId="2" borderId="30" xfId="1" applyNumberFormat="1" applyFont="1" applyFill="1" applyBorder="1" applyAlignment="1">
      <alignment horizontal="center"/>
    </xf>
    <xf numFmtId="10" fontId="0" fillId="2" borderId="29" xfId="1" applyNumberFormat="1" applyFont="1" applyFill="1" applyBorder="1" applyAlignment="1">
      <alignment horizontal="center" vertical="center"/>
    </xf>
    <xf numFmtId="166" fontId="0" fillId="2" borderId="29" xfId="1" applyNumberFormat="1" applyFont="1" applyFill="1" applyBorder="1" applyAlignment="1">
      <alignment horizontal="center"/>
    </xf>
    <xf numFmtId="166" fontId="0" fillId="2" borderId="0" xfId="1" applyNumberFormat="1" applyFont="1" applyFill="1" applyBorder="1" applyAlignment="1">
      <alignment horizontal="center"/>
    </xf>
    <xf numFmtId="10" fontId="0" fillId="2" borderId="30" xfId="1" applyNumberFormat="1" applyFont="1" applyFill="1" applyBorder="1" applyAlignment="1">
      <alignment horizontal="center" vertical="center"/>
    </xf>
    <xf numFmtId="166" fontId="0" fillId="2" borderId="30" xfId="1" applyNumberFormat="1" applyFont="1" applyFill="1" applyBorder="1" applyAlignment="1">
      <alignment horizontal="center"/>
    </xf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165" fontId="0" fillId="2" borderId="29" xfId="0" applyNumberFormat="1" applyFill="1" applyBorder="1" applyAlignment="1">
      <alignment horizontal="center"/>
    </xf>
    <xf numFmtId="2" fontId="0" fillId="2" borderId="29" xfId="0" applyNumberFormat="1" applyFill="1" applyBorder="1" applyAlignment="1">
      <alignment horizontal="center"/>
    </xf>
    <xf numFmtId="165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0" fillId="2" borderId="30" xfId="0" applyFill="1" applyBorder="1"/>
    <xf numFmtId="0" fontId="0" fillId="2" borderId="30" xfId="0" applyFill="1" applyBorder="1" applyAlignment="1">
      <alignment horizontal="center"/>
    </xf>
    <xf numFmtId="165" fontId="0" fillId="2" borderId="30" xfId="0" applyNumberFormat="1" applyFill="1" applyBorder="1" applyAlignment="1">
      <alignment horizontal="center"/>
    </xf>
    <xf numFmtId="2" fontId="0" fillId="2" borderId="30" xfId="0" applyNumberFormat="1" applyFill="1" applyBorder="1" applyAlignment="1">
      <alignment horizontal="center"/>
    </xf>
    <xf numFmtId="0" fontId="0" fillId="2" borderId="0" xfId="0" applyFill="1" applyAlignment="1">
      <alignment horizontal="left"/>
    </xf>
    <xf numFmtId="166" fontId="0" fillId="2" borderId="0" xfId="0" applyNumberFormat="1" applyFill="1" applyAlignment="1">
      <alignment horizontal="center"/>
    </xf>
    <xf numFmtId="0" fontId="0" fillId="2" borderId="30" xfId="0" applyFill="1" applyBorder="1" applyAlignment="1">
      <alignment horizontal="left"/>
    </xf>
    <xf numFmtId="0" fontId="0" fillId="2" borderId="30" xfId="0" applyFill="1" applyBorder="1" applyAlignment="1">
      <alignment horizontal="center"/>
    </xf>
    <xf numFmtId="0" fontId="0" fillId="2" borderId="31" xfId="0" applyFill="1" applyBorder="1"/>
    <xf numFmtId="0" fontId="0" fillId="2" borderId="31" xfId="0" applyFill="1" applyBorder="1" applyAlignment="1">
      <alignment horizontal="left"/>
    </xf>
    <xf numFmtId="0" fontId="0" fillId="2" borderId="31" xfId="0" applyFill="1" applyBorder="1" applyAlignment="1">
      <alignment horizontal="center"/>
    </xf>
    <xf numFmtId="165" fontId="0" fillId="2" borderId="31" xfId="0" applyNumberFormat="1" applyFill="1" applyBorder="1" applyAlignment="1">
      <alignment horizontal="center"/>
    </xf>
    <xf numFmtId="2" fontId="0" fillId="2" borderId="31" xfId="0" applyNumberFormat="1" applyFill="1" applyBorder="1" applyAlignment="1">
      <alignment horizontal="center"/>
    </xf>
    <xf numFmtId="166" fontId="0" fillId="2" borderId="31" xfId="0" applyNumberFormat="1" applyFill="1" applyBorder="1" applyAlignment="1">
      <alignment horizontal="center"/>
    </xf>
    <xf numFmtId="166" fontId="0" fillId="2" borderId="29" xfId="0" applyNumberFormat="1" applyFill="1" applyBorder="1" applyAlignment="1">
      <alignment horizontal="center"/>
    </xf>
    <xf numFmtId="166" fontId="0" fillId="2" borderId="30" xfId="0" applyNumberFormat="1" applyFill="1" applyBorder="1" applyAlignment="1">
      <alignment horizontal="center"/>
    </xf>
    <xf numFmtId="167" fontId="0" fillId="2" borderId="31" xfId="1" applyNumberFormat="1" applyFont="1" applyFill="1" applyBorder="1" applyAlignment="1">
      <alignment horizontal="center"/>
    </xf>
    <xf numFmtId="166" fontId="0" fillId="2" borderId="31" xfId="1" applyNumberFormat="1" applyFont="1" applyFill="1" applyBorder="1" applyAlignment="1">
      <alignment horizontal="center"/>
    </xf>
    <xf numFmtId="10" fontId="0" fillId="2" borderId="31" xfId="1" applyNumberFormat="1" applyFont="1" applyFill="1" applyBorder="1" applyAlignment="1">
      <alignment horizontal="center" vertical="center"/>
    </xf>
    <xf numFmtId="167" fontId="0" fillId="0" borderId="0" xfId="1" applyNumberFormat="1" applyFont="1" applyFill="1" applyBorder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Fill="1"/>
    <xf numFmtId="10" fontId="0" fillId="0" borderId="29" xfId="1" applyNumberFormat="1" applyFont="1" applyFill="1" applyBorder="1" applyAlignment="1">
      <alignment horizontal="center" vertical="center"/>
    </xf>
    <xf numFmtId="167" fontId="0" fillId="0" borderId="30" xfId="1" applyNumberFormat="1" applyFont="1" applyFill="1" applyBorder="1" applyAlignment="1">
      <alignment horizontal="center"/>
    </xf>
    <xf numFmtId="2" fontId="0" fillId="0" borderId="30" xfId="0" applyNumberFormat="1" applyFill="1" applyBorder="1" applyAlignment="1">
      <alignment horizontal="center"/>
    </xf>
    <xf numFmtId="0" fontId="0" fillId="0" borderId="30" xfId="0" applyFill="1" applyBorder="1"/>
    <xf numFmtId="10" fontId="0" fillId="0" borderId="30" xfId="1" applyNumberFormat="1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/>
    </xf>
    <xf numFmtId="166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7" fontId="0" fillId="0" borderId="32" xfId="1" applyNumberFormat="1" applyFont="1" applyFill="1" applyBorder="1" applyAlignment="1">
      <alignment horizontal="center"/>
    </xf>
    <xf numFmtId="2" fontId="0" fillId="0" borderId="32" xfId="0" applyNumberFormat="1" applyFill="1" applyBorder="1" applyAlignment="1">
      <alignment horizontal="center"/>
    </xf>
    <xf numFmtId="0" fontId="0" fillId="0" borderId="32" xfId="0" applyFill="1" applyBorder="1"/>
    <xf numFmtId="10" fontId="0" fillId="0" borderId="32" xfId="1" applyNumberFormat="1" applyFont="1" applyFill="1" applyBorder="1" applyAlignment="1">
      <alignment horizontal="center" vertical="center"/>
    </xf>
    <xf numFmtId="166" fontId="0" fillId="0" borderId="32" xfId="1" applyNumberFormat="1" applyFont="1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0" fontId="0" fillId="0" borderId="3" xfId="0" applyFill="1" applyBorder="1"/>
    <xf numFmtId="10" fontId="0" fillId="0" borderId="3" xfId="1" applyNumberFormat="1" applyFont="1" applyFill="1" applyBorder="1" applyAlignment="1">
      <alignment horizontal="center" vertical="center"/>
    </xf>
    <xf numFmtId="10" fontId="0" fillId="0" borderId="0" xfId="1" applyNumberFormat="1" applyFont="1" applyFill="1" applyBorder="1" applyAlignment="1">
      <alignment horizontal="center"/>
    </xf>
    <xf numFmtId="10" fontId="0" fillId="0" borderId="30" xfId="1" applyNumberFormat="1" applyFont="1" applyFill="1" applyBorder="1" applyAlignment="1">
      <alignment vertical="center"/>
    </xf>
    <xf numFmtId="166" fontId="0" fillId="0" borderId="30" xfId="0" applyNumberFormat="1" applyFill="1" applyBorder="1" applyAlignment="1">
      <alignment horizontal="center"/>
    </xf>
    <xf numFmtId="0" fontId="0" fillId="0" borderId="31" xfId="0" applyFill="1" applyBorder="1"/>
    <xf numFmtId="0" fontId="0" fillId="0" borderId="31" xfId="0" applyFill="1" applyBorder="1" applyAlignment="1">
      <alignment horizontal="center"/>
    </xf>
    <xf numFmtId="166" fontId="0" fillId="0" borderId="31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9" xfId="0" applyFill="1" applyBorder="1"/>
    <xf numFmtId="166" fontId="0" fillId="0" borderId="29" xfId="0" applyNumberFormat="1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10" fontId="0" fillId="0" borderId="29" xfId="1" applyNumberFormat="1" applyFont="1" applyFill="1" applyBorder="1" applyAlignment="1">
      <alignment horizontal="center"/>
    </xf>
    <xf numFmtId="164" fontId="0" fillId="0" borderId="29" xfId="0" applyNumberFormat="1" applyFill="1" applyBorder="1" applyAlignment="1">
      <alignment horizontal="center"/>
    </xf>
    <xf numFmtId="166" fontId="0" fillId="0" borderId="29" xfId="1" applyNumberFormat="1" applyFon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10" fontId="0" fillId="0" borderId="30" xfId="1" applyNumberFormat="1" applyFont="1" applyFill="1" applyBorder="1" applyAlignment="1">
      <alignment horizontal="center"/>
    </xf>
    <xf numFmtId="164" fontId="0" fillId="0" borderId="30" xfId="0" applyNumberFormat="1" applyFill="1" applyBorder="1" applyAlignment="1">
      <alignment horizontal="center"/>
    </xf>
    <xf numFmtId="10" fontId="0" fillId="0" borderId="31" xfId="1" applyNumberFormat="1" applyFont="1" applyFill="1" applyBorder="1" applyAlignment="1">
      <alignment horizontal="center" vertical="center"/>
    </xf>
    <xf numFmtId="10" fontId="0" fillId="0" borderId="29" xfId="0" applyNumberFormat="1" applyFill="1" applyBorder="1" applyAlignment="1">
      <alignment horizontal="center"/>
    </xf>
    <xf numFmtId="164" fontId="0" fillId="0" borderId="31" xfId="0" applyNumberFormat="1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10" fontId="0" fillId="0" borderId="31" xfId="1" applyNumberFormat="1" applyFont="1" applyFill="1" applyBorder="1" applyAlignment="1">
      <alignment horizontal="center"/>
    </xf>
    <xf numFmtId="10" fontId="0" fillId="0" borderId="29" xfId="1" applyNumberFormat="1" applyFont="1" applyFill="1" applyBorder="1" applyAlignment="1">
      <alignment horizontal="center" vertical="center"/>
    </xf>
    <xf numFmtId="10" fontId="0" fillId="0" borderId="30" xfId="1" applyNumberFormat="1" applyFont="1" applyFill="1" applyBorder="1" applyAlignment="1">
      <alignment horizontal="center" vertical="center"/>
    </xf>
    <xf numFmtId="166" fontId="0" fillId="0" borderId="29" xfId="1" applyNumberFormat="1" applyFont="1" applyFill="1" applyBorder="1" applyAlignment="1">
      <alignment horizontal="center" vertical="center"/>
    </xf>
    <xf numFmtId="166" fontId="0" fillId="0" borderId="30" xfId="1" applyNumberFormat="1" applyFont="1" applyFill="1" applyBorder="1" applyAlignment="1">
      <alignment horizontal="center" vertical="center"/>
    </xf>
    <xf numFmtId="166" fontId="0" fillId="0" borderId="31" xfId="1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10">
    <dxf>
      <fill>
        <patternFill>
          <bgColor theme="5"/>
        </patternFill>
      </fill>
    </dxf>
    <dxf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color theme="0"/>
      </font>
      <fill>
        <patternFill>
          <bgColor theme="7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4"/>
        </patternFill>
      </fill>
    </dxf>
    <dxf>
      <font>
        <color theme="0"/>
      </font>
      <fill>
        <patternFill>
          <bgColor theme="7" tint="-0.24994659260841701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medium">
          <color rgb="FFCCCCCC"/>
        </left>
        <right/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" formatCode="0.00"/>
      <alignment horizontal="center" vertical="bottom" textRotation="0" wrapText="1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right style="medium">
          <color rgb="FFCCCCCC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1" indent="0" justifyLastLine="0" shrinkToFit="0" readingOrder="0"/>
      <border diagonalUp="0" diagonalDown="0" outline="0">
        <left style="medium">
          <color rgb="FFCCCCCC"/>
        </left>
        <right style="medium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2" formatCode="0.00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4" formatCode="0.00%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65" formatCode="0.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1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theme="4" tint="0.39997558519241921"/>
        </left>
        <right style="thin">
          <color rgb="FF000000"/>
        </right>
      </border>
    </dxf>
    <dxf>
      <border outline="0"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2" formatCode="0.00"/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4" formatCode="0.00%"/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65" formatCode="0.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alignment horizontal="left" vertical="center" textRotation="0" wrapText="1" indent="1" justifyLastLine="0" shrinkToFit="0" readingOrder="0"/>
      <border diagonalUp="0" diagonalDown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/>
      </border>
    </dxf>
    <dxf>
      <border outline="0">
        <top style="thin">
          <color rgb="FF000000"/>
        </top>
      </border>
    </dxf>
    <dxf>
      <border outline="0">
        <left style="thin">
          <color theme="4" tint="0.39997558519241921"/>
        </left>
        <right style="thin">
          <color rgb="FF000000"/>
        </right>
      </border>
    </dxf>
    <dxf>
      <border outline="0"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65" formatCode="0.0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rgb="FF000000"/>
        </top>
        <bottom/>
      </border>
    </dxf>
    <dxf>
      <border outline="0">
        <left style="thin">
          <color theme="4" tint="0.39997558519241921"/>
        </left>
        <right style="thin">
          <color rgb="FF000000"/>
        </righ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1B1C1D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DEB136F8-1E20-4D9C-9378-942E3299CC45}" name="Table23" displayName="Table23" ref="A1:K191" totalsRowShown="0">
  <autoFilter ref="A1:K191" xr:uid="{DEB136F8-1E20-4D9C-9378-942E3299CC45}"/>
  <sortState xmlns:xlrd2="http://schemas.microsoft.com/office/spreadsheetml/2017/richdata2" ref="A2:J191">
    <sortCondition ref="D1:D191"/>
  </sortState>
  <tableColumns count="11">
    <tableColumn id="1" xr3:uid="{151C0511-BFC7-4907-999A-C8BB4A88E09D}" name="Country"/>
    <tableColumn id="2" xr3:uid="{E4F89467-0C38-473B-885F-1D5310096CF6}" name="Development Tier"/>
    <tableColumn id="3" xr3:uid="{AEC9D7E2-4E22-465A-AC11-E7FFA8D9669E}" name="Economic Structure"/>
    <tableColumn id="4" xr3:uid="{BCD1595E-F9DA-49F2-BEA6-3F7608B63F2A}" name="Vulnerability Level"/>
    <tableColumn id="5" xr3:uid="{93DE3621-C3D3-4DBE-BD61-4883CEEDD62A}" name="Net Zero Target Status"/>
    <tableColumn id="6" xr3:uid="{57F4BAB3-2A77-4795-BAAC-BB6B6C49C47F}" name="Net Zero Target Year"/>
    <tableColumn id="7" xr3:uid="{B795FC05-BAC2-4905-BA62-232F655A05A9}" name="Status"/>
    <tableColumn id="8" xr3:uid="{E2A67774-FC47-4901-A107-12CBD3F5E51C}" name="GHG Emissions (2023, Mtonnes CO2​ eq.)"/>
    <tableColumn id="9" xr3:uid="{7296C5CC-D322-4CD8-9F75-DD1484775E13}" name="Calculated DAF_2021"/>
    <tableColumn id="10" xr3:uid="{28B83467-83D4-4E35-95E4-8D16BCAA2808}" name="DAF*GHGs"/>
    <tableColumn id="11" xr3:uid="{94B1B794-4628-4C80-B33C-5E2C7EF028DB}" name="Column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2D81A2B-BAA5-4089-BC07-D785F60B4065}" name="Table20" displayName="Table20" ref="A1:K149" totalsRowShown="0" headerRowDxfId="109" dataDxfId="108" tableBorderDxfId="107">
  <autoFilter ref="A1:K149" xr:uid="{F2D81A2B-BAA5-4089-BC07-D785F60B4065}"/>
  <tableColumns count="11">
    <tableColumn id="1" xr3:uid="{F64FC2EE-11C5-48EE-950E-D03EAEF6DADA}" name="Country" dataDxfId="106"/>
    <tableColumn id="2" xr3:uid="{F84AF5FF-1F0B-4375-A012-619BBFB2C5BE}" name="Development Tier" dataDxfId="105">
      <calculatedColumnFormula>VLOOKUP('Data cosolidation'!$A2,Table13[[Country Name]:[Development Tier]],2,)</calculatedColumnFormula>
    </tableColumn>
    <tableColumn id="3" xr3:uid="{9058DE19-D9BB-42EC-B0C6-8CDC0ACB01E2}" name="Economic Structure" dataDxfId="104">
      <calculatedColumnFormula>VLOOKUP('Data cosolidation'!$A2,Table13[[Country Name]:[Economic Structure]],3,FALSE)</calculatedColumnFormula>
    </tableColumn>
    <tableColumn id="4" xr3:uid="{6C2BFBAB-BCE6-44AB-A6AD-961311C4E14B}" name="Vulnerability Level" dataDxfId="103">
      <calculatedColumnFormula>IFERROR(VLOOKUP('Data cosolidation'!$A2,Table19[[Country]:[Vulnerability Level]],7,FALSE),"")</calculatedColumnFormula>
    </tableColumn>
    <tableColumn id="5" xr3:uid="{B709348B-1343-4B51-8BD4-C794278266B6}" name="Net Zero Target Status" dataDxfId="102"/>
    <tableColumn id="6" xr3:uid="{0A3D7761-EA8C-4977-AADC-6E6BEB805A4A}" name="Net Zero Target Year" dataDxfId="101">
      <calculatedColumnFormula>IFERROR(IF(Table20[[#This Row],[Net Zero Target Status]]="No Net Zero Target/Proposed"," ",VLOOKUP('Data cosolidation'!$A2,'Netzero target status'!$A$1:$J$200,9,FALSE)),"")</calculatedColumnFormula>
    </tableColumn>
    <tableColumn id="7" xr3:uid="{FD564F96-1ECB-43D1-851B-B86F418D96BA}" name="Status" dataDxfId="100">
      <calculatedColumnFormula>IFERROR(VLOOKUP('Data cosolidation'!$A2,'Netzero target status'!$A$1:$J$151,10,FALSE),"")</calculatedColumnFormula>
    </tableColumn>
    <tableColumn id="8" xr3:uid="{8CB1177E-3CBC-4033-8BB8-0C71AB16B8A9}" name="GHG Emissions (2023, Mtonnes CO2​ eq.)" dataDxfId="99">
      <calculatedColumnFormula>IFERROR(VLOOKUP('Data cosolidation'!$A2,'GHGs emission_2021'!$B$1:$E$211,4,FALSE),"")</calculatedColumnFormula>
    </tableColumn>
    <tableColumn id="9" xr3:uid="{33EA9A02-DC22-4962-904F-1209C6126A9E}" name="Calculated DAF_2021" dataDxfId="98">
      <calculatedColumnFormula>IFERROR(IF(OR(Table20[[#This Row],[Status]]="In law",Table20[[#This Row],[Status]]="In policy document"), 1/('Data cosolidation'!$F2-2021)," ")," ")</calculatedColumnFormula>
    </tableColumn>
    <tableColumn id="10" xr3:uid="{1A313FC9-A528-4D1B-8B47-384751AA33BD}" name="DAF*GHGs" dataDxfId="97">
      <calculatedColumnFormula>IFERROR(Table20[[#This Row],[Calculated DAF_2021]]*Table20[[#This Row],[GHG Emissions (2023, Mtonnes CO2​ eq.)]]," ")</calculatedColumnFormula>
    </tableColumn>
    <tableColumn id="11" xr3:uid="{FA9677CB-F38D-4B7B-9757-A357EAA85D92}" name="Net Zero Target Status (Nov 2023)" dataDxfId="96">
      <calculatedColumnFormula>IFERROR(VLOOKUP('Data cosolidation'!$A2,Table19[[Country]:[Vulnerability Level]],6,FALSE),"")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9825DD-D432-48CC-AE06-69F6511291DC}" name="Table2" displayName="Table2" ref="A154:K186" totalsRowShown="0" headerRowBorderDxfId="95" tableBorderDxfId="94" totalsRowBorderDxfId="93">
  <autoFilter ref="A154:K186" xr:uid="{059825DD-D432-48CC-AE06-69F6511291DC}"/>
  <sortState xmlns:xlrd2="http://schemas.microsoft.com/office/spreadsheetml/2017/richdata2" ref="A155:K186">
    <sortCondition ref="B154:B186"/>
  </sortState>
  <tableColumns count="11">
    <tableColumn id="1" xr3:uid="{FF974E9C-A0C4-4C9B-B471-4253CFD9E350}" name="Country" dataDxfId="92"/>
    <tableColumn id="2" xr3:uid="{6E505710-8D91-4909-8E05-BD9FE0BC50A2}" name="Development Tier" dataDxfId="91">
      <calculatedColumnFormula>IFERROR(VLOOKUP('Data cosolidation'!$A155,Table13[[Country Name]:[Development Tier]],2,),"")</calculatedColumnFormula>
    </tableColumn>
    <tableColumn id="3" xr3:uid="{E801A8E7-B749-4195-BACA-31D2219D6008}" name="Economic Structure" dataDxfId="90">
      <calculatedColumnFormula>IFERROR(VLOOKUP('Data cosolidation'!$A155,Table13[[Country Name]:[Economic Structure]],3,FALSE),"")</calculatedColumnFormula>
    </tableColumn>
    <tableColumn id="4" xr3:uid="{5A17100F-B3C6-4078-9DC7-E3E126ECF566}" name="Vulnerability Level" dataDxfId="89">
      <calculatedColumnFormula>IFERROR(VLOOKUP('Data cosolidation'!$A155,Table19[[Country]:[Vulnerability Level]],7,FALSE),"")</calculatedColumnFormula>
    </tableColumn>
    <tableColumn id="5" xr3:uid="{4E1B64A5-7C8C-4E10-A914-1556886E5603}" name="Net Zero Target Status" dataDxfId="88"/>
    <tableColumn id="6" xr3:uid="{89DBED56-C083-489D-9DD2-B46B492F58E8}" name="Net Zero Target Year" dataDxfId="87">
      <calculatedColumnFormula>IFERROR(IF(Table2[[#This Row],[Net Zero Target Status]]="No Net Zero Target/Proposed"," ",VLOOKUP('Data cosolidation'!$A155,'Netzero target status'!$A$1:$J$200,9,FALSE)),"")</calculatedColumnFormula>
    </tableColumn>
    <tableColumn id="7" xr3:uid="{A2CEBCCB-4817-45FD-804D-C7C9BC5DC42D}" name="Status" dataDxfId="86">
      <calculatedColumnFormula>IFERROR(VLOOKUP('Data cosolidation'!$A155,'Netzero target status'!$A$1:$J$150,10,FALSE),"")</calculatedColumnFormula>
    </tableColumn>
    <tableColumn id="8" xr3:uid="{EA66B707-1A49-4025-A66A-6CFA6CED8AE2}" name="GHG Emissions (2023, Mtonnes CO2​ eq.)" dataDxfId="85">
      <calculatedColumnFormula>IFERROR(VLOOKUP('Data cosolidation'!$A155,'GHGs emission_2021'!$B$1:$E$211,4,FALSE),"")</calculatedColumnFormula>
    </tableColumn>
    <tableColumn id="9" xr3:uid="{9C1B28B1-D060-47CC-BBF2-AE0FEB186149}" name="Calculated DAF_2021" dataDxfId="84" dataCellStyle="Percent">
      <calculatedColumnFormula>IFERROR(IF(OR(Table2[[#This Row],[Status]]="In law",Table2[[#This Row],[Status]]="In policy document"), 1/('Data cosolidation'!$F155-2021)," ")," ")</calculatedColumnFormula>
    </tableColumn>
    <tableColumn id="10" xr3:uid="{2F8EE660-E0CC-4AAD-9CAC-352350208D0A}" name="DAF*GHGs" dataDxfId="83" dataCellStyle="Percent">
      <calculatedColumnFormula>IFERROR(Table2[[#This Row],[Calculated DAF_2021]]*Table2[[#This Row],[GHG Emissions (2023, Mtonnes CO2​ eq.)]],"")</calculatedColumnFormula>
    </tableColumn>
    <tableColumn id="11" xr3:uid="{7AF9CE0F-6C01-4AAE-A4D7-91C03313F026}" name="Net Zero Target Status (Nov 2023)" dataDxfId="8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DDA81F-AC65-406F-867F-45C4D210924C}" name="Table3" displayName="Table3" ref="A189:K197" totalsRowShown="0" headerRowBorderDxfId="81" tableBorderDxfId="80" totalsRowBorderDxfId="79">
  <autoFilter ref="A189:K197" xr:uid="{36DDA81F-AC65-406F-867F-45C4D210924C}"/>
  <tableColumns count="11">
    <tableColumn id="1" xr3:uid="{69361C52-069E-490A-9DED-0BDA5519F82F}" name="Country" dataDxfId="78"/>
    <tableColumn id="2" xr3:uid="{6518D484-BED7-462E-9F52-2A5404480638}" name="Development Tier" dataDxfId="77">
      <calculatedColumnFormula>IFERROR(VLOOKUP('Data cosolidation'!$A190,Table13[[Country Name]:[Development Tier]],2,),"")</calculatedColumnFormula>
    </tableColumn>
    <tableColumn id="3" xr3:uid="{7308E416-C767-4489-9DB9-F61AAF405A28}" name="Economic Structure" dataDxfId="76">
      <calculatedColumnFormula>IFERROR(VLOOKUP('Data cosolidation'!$A190,Table13[[Country Name]:[Economic Structure]],3,FALSE),"")</calculatedColumnFormula>
    </tableColumn>
    <tableColumn id="4" xr3:uid="{6179EA0F-46A4-4E83-B17A-5F388E97A648}" name="Vulnerability Level" dataDxfId="75">
      <calculatedColumnFormula>IFERROR(VLOOKUP('Data cosolidation'!$A190,Table19[[Country]:[Vulnerability Level]],7,FALSE),"")</calculatedColumnFormula>
    </tableColumn>
    <tableColumn id="5" xr3:uid="{52169D1C-6A3F-447F-A265-C002CB449F5D}" name="Net Zero Target Status" dataDxfId="74"/>
    <tableColumn id="6" xr3:uid="{EA8F993F-051D-4503-ABC1-3C58572EA708}" name="Net Zero Target Year" dataDxfId="73">
      <calculatedColumnFormula>IFERROR(IF(Table2[[#This Row],[Net Zero Target Status]]="No Net Zero Target/Proposed"," ",VLOOKUP('Data cosolidation'!$A190,'Netzero target status'!$A$1:$J$200,9,FALSE)),"")</calculatedColumnFormula>
    </tableColumn>
    <tableColumn id="7" xr3:uid="{1B438561-59EA-4231-914A-DAAB52D4FAE8}" name="Status" dataDxfId="72">
      <calculatedColumnFormula>IFERROR(VLOOKUP('Data cosolidation'!$A190,'Netzero target status'!$A$1:$J$150,10,FALSE),"")</calculatedColumnFormula>
    </tableColumn>
    <tableColumn id="8" xr3:uid="{466F25FA-CFA5-4A61-B478-05E04304C600}" name="GHG Emissions (2023, Mtonnes CO2​ eq.)" dataDxfId="71">
      <calculatedColumnFormula>IFERROR(VLOOKUP('Data cosolidation'!$A190,'GHGs emission_2021'!$B$1:$E$211,4,FALSE),"")</calculatedColumnFormula>
    </tableColumn>
    <tableColumn id="9" xr3:uid="{F40663CD-FEFC-4AC6-A452-65610EC3F59D}" name="Calculated DAF_2021" dataDxfId="70" dataCellStyle="Percent">
      <calculatedColumnFormula>IFERROR(IF(OR(Table2[[#This Row],[Status]]="In law",Table2[[#This Row],[Status]]="In policy document"), 1/('Data cosolidation'!$F169-2021)," ")," ")</calculatedColumnFormula>
    </tableColumn>
    <tableColumn id="10" xr3:uid="{92CD7F21-08D7-44F9-82B3-7727035A5F00}" name="DAF*GHGs" dataDxfId="69" dataCellStyle="Percent">
      <calculatedColumnFormula>IFERROR(Table2[[#This Row],[Calculated DAF_2021]]*Table2[[#This Row],[GHG Emissions (2023, Mtonnes CO2​ eq.)]],"")</calculatedColumnFormula>
    </tableColumn>
    <tableColumn id="11" xr3:uid="{00C69533-282C-4C9E-8C91-95D05900C3EE}" name="Net Zero Target Status (Nov 2023)" dataDxfId="68">
      <calculatedColumnFormula>IFERROR(VLOOKUP('Data cosolidation'!$A190,Table19[[Country]:[Vulnerability Level]],6,FALSE),"")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ED674D4-4D18-4529-B1C2-67921CC2463C}" name="Table17" displayName="Table17" ref="A1:E211" totalsRowShown="0" headerRowDxfId="67">
  <autoFilter ref="A1:E211" xr:uid="{7ED674D4-4D18-4529-B1C2-67921CC2463C}"/>
  <tableColumns count="5">
    <tableColumn id="1" xr3:uid="{C92DCE2A-6E42-4681-B38C-477E28E19C72}" name="Country Code"/>
    <tableColumn id="2" xr3:uid="{F4BB89D4-1C7B-462E-86F3-B189BA6AC009}" name="Country"/>
    <tableColumn id="3" xr3:uid="{AF249D69-59A4-4957-9FB8-1A90E1574679}" name="2021"/>
    <tableColumn id="4" xr3:uid="{92076134-B386-4D03-AB69-772692061088}" name="2022"/>
    <tableColumn id="5" xr3:uid="{3D7C547A-F648-488A-A8C9-9994491E7249}" name="202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378950C-6BA1-441E-9D85-1C17B68AF423}" name="Table13" displayName="Table13" ref="A1:D197" totalsRowShown="0" dataDxfId="66">
  <autoFilter ref="A1:D197" xr:uid="{4378950C-6BA1-441E-9D85-1C17B68AF423}"/>
  <sortState xmlns:xlrd2="http://schemas.microsoft.com/office/spreadsheetml/2017/richdata2" ref="A2:D197">
    <sortCondition ref="B1:B197"/>
  </sortState>
  <tableColumns count="4">
    <tableColumn id="1" xr3:uid="{4160DBBC-45CA-4FD4-8E9B-DF23048277F0}" name="S. number"/>
    <tableColumn id="2" xr3:uid="{7E78D074-CA9D-4AC6-BB99-CC6289F495E6}" name="Country Name" dataDxfId="65"/>
    <tableColumn id="3" xr3:uid="{840FA5A4-62BC-4C3F-A20C-AEAF30073AB8}" name="Development Tier" dataDxfId="64"/>
    <tableColumn id="4" xr3:uid="{5E72BB02-17B2-4D88-83A8-7DFBE61CFF8E}" name="Economic Structure" dataDxfId="6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2C7E5A79-7AD2-4147-B7D3-F88BA5A8BB77}" name="Table19" displayName="Table19" ref="A1:H194" totalsRowShown="0" headerRowDxfId="62" dataDxfId="61" tableBorderDxfId="60">
  <autoFilter ref="A1:H194" xr:uid="{2C7E5A79-7AD2-4147-B7D3-F88BA5A8BB77}"/>
  <tableColumns count="8">
    <tableColumn id="1" xr3:uid="{54429FD8-757A-4DF1-B32F-C5B12F180531}" name="S.no"/>
    <tableColumn id="2" xr3:uid="{9518C535-DF88-4B68-84C7-78BB7DD6226E}" name="Country" dataDxfId="59"/>
    <tableColumn id="3" xr3:uid="{137FE7A8-C87D-4444-B9DE-4D622D3862CD}" name="HDI (2021)" dataDxfId="58"/>
    <tableColumn id="4" xr3:uid="{C9615237-93CC-4100-B984-A5D3EDCB36A0}" name="Per Capita GDP (2021, USD)" dataDxfId="57"/>
    <tableColumn id="5" xr3:uid="{C5AA67BC-F0F0-4333-8129-F18BD1396CC8}" name="Primary Economic Sector (2021)" dataDxfId="56"/>
    <tableColumn id="6" xr3:uid="{688029CC-BE99-48D5-81FF-8B274020EE8B}" name="ND-GAIN Vulnerability Index (2021)" dataDxfId="55"/>
    <tableColumn id="7" xr3:uid="{9DBB8343-05B5-4C16-B5FE-BC8EB443A564}" name="Net Zero Target Status (Nov 2023)" dataDxfId="54">
      <calculatedColumnFormula>IFERROR(VLOOKUP(Table19[[#This Row],[Country]],'Netzero target status'!$A$1:$J$201,10,0)," ")</calculatedColumnFormula>
    </tableColumn>
    <tableColumn id="8" xr3:uid="{71F0EE6D-9815-4AB4-A26A-CEC93D493113}" name="Vulnerability Level" dataDxfId="5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A84B1D-5193-4528-8D9B-D1F3D3D59658}" name="Table1" displayName="Table1" ref="A1:J151" totalsRowShown="0" headerRowDxfId="52" dataDxfId="51">
  <autoFilter ref="A1:J151" xr:uid="{2CA84B1D-5193-4528-8D9B-D1F3D3D59658}"/>
  <sortState xmlns:xlrd2="http://schemas.microsoft.com/office/spreadsheetml/2017/richdata2" ref="A2:J151">
    <sortCondition ref="A1:A151"/>
  </sortState>
  <tableColumns count="10">
    <tableColumn id="1" xr3:uid="{0CC3A41F-8B7D-491F-9C06-05EA1DF37BBE}" name="Name" dataDxfId="50"/>
    <tableColumn id="2" xr3:uid="{CEEAE665-6F7D-415E-A925-76636B65DE32}" name="End_target_year" dataDxfId="49"/>
    <tableColumn id="3" xr3:uid="{F5D8E96F-19DA-43AB-8455-1D877414B061}" name="Status_of_end_target" dataDxfId="48"/>
    <tableColumn id="4" xr3:uid="{93E6E238-7AFF-44F6-89BA-1849A7FCD31A}" name="Country" dataDxfId="47"/>
    <tableColumn id="5" xr3:uid="{FD0C717B-7D65-4976-9284-E4314D326769}" name="Column2" dataDxfId="46"/>
    <tableColumn id="6" xr3:uid="{79C794CA-C45B-4822-88B8-21E99FDDA0A9}" name="Type of Target" dataDxfId="45"/>
    <tableColumn id="7" xr3:uid="{5CD7CDEF-DD04-4BD7-8936-64C185694D00}" name="Column4" dataDxfId="44"/>
    <tableColumn id="8" xr3:uid="{97C0A431-6C4E-4DD6-ABC5-E56447D28457}" name="Column5" dataDxfId="43"/>
    <tableColumn id="9" xr3:uid="{3DFA104B-823C-4C54-94FA-3CCD61316CE5}" name="Netzero year" dataDxfId="42"/>
    <tableColumn id="10" xr3:uid="{1D6E25A1-559F-475F-9D99-3EE82CE8789A}" name="Status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javascript:showCountrieInfo('LU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D2D53-33C0-4825-AD36-59B253F66D8A}">
  <dimension ref="A1:U333"/>
  <sheetViews>
    <sheetView workbookViewId="0">
      <pane xSplit="2" ySplit="1" topLeftCell="E201" activePane="bottomRight" state="frozen"/>
      <selection pane="topRight" activeCell="C1" sqref="C1"/>
      <selection pane="bottomLeft" activeCell="A6" sqref="A6"/>
      <selection pane="bottomRight" activeCell="P234" sqref="P234:S234"/>
    </sheetView>
  </sheetViews>
  <sheetFormatPr defaultColWidth="8.88671875" defaultRowHeight="14.4" x14ac:dyDescent="0.3"/>
  <cols>
    <col min="1" max="1" width="4.88671875" style="7" customWidth="1"/>
    <col min="2" max="2" width="17.88671875" style="7" customWidth="1"/>
    <col min="3" max="3" width="21.33203125" style="7" customWidth="1"/>
    <col min="4" max="4" width="20" style="7" customWidth="1"/>
    <col min="5" max="5" width="30.88671875" style="7" customWidth="1"/>
    <col min="6" max="6" width="30.33203125" style="7" customWidth="1"/>
    <col min="7" max="7" width="17.5546875" style="7" customWidth="1"/>
    <col min="8" max="8" width="8.33203125" style="7" customWidth="1"/>
    <col min="9" max="9" width="18.6640625" style="7" customWidth="1"/>
    <col min="10" max="10" width="11.33203125" style="7" customWidth="1"/>
    <col min="11" max="11" width="11.109375" style="7" customWidth="1"/>
    <col min="12" max="12" width="20.6640625" style="7" customWidth="1"/>
    <col min="13" max="13" width="17.5546875" style="7" customWidth="1"/>
    <col min="14" max="14" width="42.88671875" style="7" customWidth="1"/>
    <col min="15" max="15" width="20.109375" style="7" customWidth="1"/>
    <col min="16" max="17" width="16.5546875" style="7" customWidth="1"/>
    <col min="18" max="18" width="39.6640625" style="7" customWidth="1"/>
    <col min="19" max="19" width="33.88671875" style="7" customWidth="1"/>
    <col min="20" max="20" width="16.5546875" style="7" customWidth="1"/>
    <col min="21" max="16384" width="8.88671875" style="7"/>
  </cols>
  <sheetData>
    <row r="1" spans="1:21" x14ac:dyDescent="0.3">
      <c r="A1"/>
      <c r="B1" s="33" t="s">
        <v>0</v>
      </c>
      <c r="C1" s="33" t="s">
        <v>1</v>
      </c>
      <c r="D1" s="33" t="s">
        <v>2</v>
      </c>
      <c r="E1" s="33" t="s">
        <v>3</v>
      </c>
      <c r="F1" s="33" t="s">
        <v>4</v>
      </c>
      <c r="G1" s="32" t="s">
        <v>5</v>
      </c>
      <c r="H1" s="32" t="s">
        <v>6</v>
      </c>
      <c r="I1" s="32" t="s">
        <v>7</v>
      </c>
      <c r="J1" s="33" t="s">
        <v>8</v>
      </c>
      <c r="K1"/>
      <c r="L1" s="42" t="s">
        <v>9</v>
      </c>
      <c r="M1" s="42" t="s">
        <v>10</v>
      </c>
      <c r="N1" s="42" t="s">
        <v>11</v>
      </c>
      <c r="O1"/>
      <c r="P1"/>
      <c r="Q1"/>
      <c r="R1"/>
      <c r="S1"/>
      <c r="T1"/>
      <c r="U1"/>
    </row>
    <row r="2" spans="1:21" x14ac:dyDescent="0.3">
      <c r="A2" s="222" t="s">
        <v>12</v>
      </c>
      <c r="B2" t="str" cm="1">
        <f t="array" ref="B2:J8">_xlfn._xlws.SORT(_xlfn.CHOOSECOLS(_xlfn._xlws.FILTER(Table23[#All],(Table23[[#All],[Development Tier]]='Comparision Groups'!P3)*(Table23[[#All],[Economic Structure]]='Comparision Groups'!Q3)*(Table23[[#All],[Vulnerability Level]]='Comparision Groups'!R3)*(Table23[[#All],[Net Zero Target Status]]='Comparision Groups'!S3),""),1,2,3,4,5,6, 8,9,10),1,1)</f>
        <v>Austria</v>
      </c>
      <c r="C2" t="str">
        <v>Tier 1 (High)</v>
      </c>
      <c r="D2" t="str">
        <v>Services-Dominant</v>
      </c>
      <c r="E2" t="str">
        <v>Very Low Vulnerability (&lt; 0.30)</v>
      </c>
      <c r="F2" t="str">
        <v>With Net Zero Target (In Law/Policy)</v>
      </c>
      <c r="G2">
        <v>2050</v>
      </c>
      <c r="H2">
        <v>0.38855617147726002</v>
      </c>
      <c r="I2" s="61">
        <v>3.4482758620689655E-2</v>
      </c>
      <c r="J2">
        <v>1.3398488671629655E-2</v>
      </c>
      <c r="K2"/>
      <c r="L2" s="221">
        <f>ROUNDUP(SUM(J2:J8)/SUM(H2:H8),3)</f>
        <v>3.5000000000000003E-2</v>
      </c>
      <c r="M2" s="56">
        <f>ROUNDUP(IF($L$2&gt;I2,$L$2,I2),3)</f>
        <v>3.5000000000000003E-2</v>
      </c>
      <c r="N2"/>
      <c r="O2"/>
      <c r="P2" s="35" t="s">
        <v>1</v>
      </c>
      <c r="Q2" s="36" t="s">
        <v>2</v>
      </c>
      <c r="R2" s="36" t="s">
        <v>3</v>
      </c>
      <c r="S2" s="36" t="s">
        <v>4</v>
      </c>
      <c r="U2"/>
    </row>
    <row r="3" spans="1:21" x14ac:dyDescent="0.3">
      <c r="A3" s="222"/>
      <c r="B3" t="str">
        <v>Canada</v>
      </c>
      <c r="C3" t="str">
        <v>Tier 1 (High)</v>
      </c>
      <c r="D3" t="str">
        <v>Services-Dominant</v>
      </c>
      <c r="E3" t="str">
        <v>Very Low Vulnerability (&lt; 0.30)</v>
      </c>
      <c r="F3" t="str">
        <v>With Net Zero Target (In Law/Policy)</v>
      </c>
      <c r="G3">
        <v>2050</v>
      </c>
      <c r="H3">
        <v>43.446393813877002</v>
      </c>
      <c r="I3" s="61">
        <v>3.4482758620689655E-2</v>
      </c>
      <c r="J3">
        <v>1.498151510823345</v>
      </c>
      <c r="K3"/>
      <c r="L3" s="221"/>
      <c r="M3" s="56">
        <f t="shared" ref="M3:M8" si="0">ROUNDUP(IF($L$2&gt;I3,$L$2,I3),3)</f>
        <v>3.5000000000000003E-2</v>
      </c>
      <c r="N3"/>
      <c r="O3"/>
      <c r="P3" s="37" t="s">
        <v>13</v>
      </c>
      <c r="Q3" s="38" t="s">
        <v>14</v>
      </c>
      <c r="R3" s="39" t="s">
        <v>15</v>
      </c>
      <c r="S3" s="40" t="s">
        <v>16</v>
      </c>
      <c r="U3"/>
    </row>
    <row r="4" spans="1:21" x14ac:dyDescent="0.3">
      <c r="A4" s="222"/>
      <c r="B4" t="str">
        <v>Finland</v>
      </c>
      <c r="C4" t="str">
        <v>Tier 1 (High)</v>
      </c>
      <c r="D4" t="str">
        <v>Services-Dominant</v>
      </c>
      <c r="E4" t="str">
        <v>Very Low Vulnerability (&lt; 0.30)</v>
      </c>
      <c r="F4" t="str">
        <v>With Net Zero Target (In Law/Policy)</v>
      </c>
      <c r="G4">
        <v>2035</v>
      </c>
      <c r="H4">
        <v>5.0700306537542997E-2</v>
      </c>
      <c r="I4" s="61">
        <v>7.1428571428571425E-2</v>
      </c>
      <c r="J4">
        <v>3.6214504669673567E-3</v>
      </c>
      <c r="K4"/>
      <c r="L4" s="221"/>
      <c r="M4" s="56">
        <f t="shared" si="0"/>
        <v>7.1999999999999995E-2</v>
      </c>
      <c r="N4"/>
      <c r="O4"/>
      <c r="P4"/>
      <c r="Q4"/>
      <c r="R4"/>
      <c r="S4"/>
      <c r="T4"/>
      <c r="U4"/>
    </row>
    <row r="5" spans="1:21" x14ac:dyDescent="0.3">
      <c r="A5" s="222"/>
      <c r="B5" t="str">
        <v>Germany</v>
      </c>
      <c r="C5" t="str">
        <v>Tier 1 (High)</v>
      </c>
      <c r="D5" t="str">
        <v>Services-Dominant</v>
      </c>
      <c r="E5" t="str">
        <v>Very Low Vulnerability (&lt; 0.30)</v>
      </c>
      <c r="F5" t="str">
        <v>With Net Zero Target (In Law/Policy)</v>
      </c>
      <c r="G5">
        <v>2045</v>
      </c>
      <c r="H5">
        <v>28.634657504101</v>
      </c>
      <c r="I5" s="61">
        <v>4.1666666666666664E-2</v>
      </c>
      <c r="J5">
        <v>1.1931107293375416</v>
      </c>
      <c r="K5"/>
      <c r="L5" s="221"/>
      <c r="M5" s="56">
        <f t="shared" si="0"/>
        <v>4.2000000000000003E-2</v>
      </c>
      <c r="N5"/>
      <c r="O5"/>
      <c r="P5"/>
      <c r="Q5"/>
      <c r="R5"/>
      <c r="S5"/>
      <c r="T5"/>
      <c r="U5"/>
    </row>
    <row r="6" spans="1:21" x14ac:dyDescent="0.3">
      <c r="A6" s="222"/>
      <c r="B6" t="str">
        <v>Norway</v>
      </c>
      <c r="C6" t="str">
        <v>Tier 1 (High)</v>
      </c>
      <c r="D6" t="str">
        <v>Services-Dominant</v>
      </c>
      <c r="E6" t="str">
        <v>Very Low Vulnerability (&lt; 0.30)</v>
      </c>
      <c r="F6" t="str">
        <v>With Net Zero Target (In Law/Policy)</v>
      </c>
      <c r="G6">
        <v>2050</v>
      </c>
      <c r="H6">
        <v>150.74579824257</v>
      </c>
      <c r="I6" s="61">
        <v>3.4482758620689655E-2</v>
      </c>
      <c r="J6">
        <v>5.1981309738817245</v>
      </c>
      <c r="K6"/>
      <c r="L6" s="221"/>
      <c r="M6" s="56">
        <f t="shared" si="0"/>
        <v>3.5000000000000003E-2</v>
      </c>
      <c r="N6"/>
      <c r="O6"/>
      <c r="P6"/>
      <c r="Q6"/>
      <c r="R6"/>
      <c r="S6"/>
      <c r="T6"/>
      <c r="U6"/>
    </row>
    <row r="7" spans="1:21" x14ac:dyDescent="0.3">
      <c r="A7" s="222"/>
      <c r="B7" t="str">
        <v>Switzerland</v>
      </c>
      <c r="C7" t="str">
        <v>Tier 1 (High)</v>
      </c>
      <c r="D7" t="str">
        <v>Services-Dominant</v>
      </c>
      <c r="E7" t="str">
        <v>Very Low Vulnerability (&lt; 0.30)</v>
      </c>
      <c r="F7" t="str">
        <v>With Net Zero Target (In Law/Policy)</v>
      </c>
      <c r="G7">
        <v>2050</v>
      </c>
      <c r="H7">
        <v>41.210582544010002</v>
      </c>
      <c r="I7" s="61">
        <v>3.4482758620689655E-2</v>
      </c>
      <c r="J7">
        <v>1.4210545704831035</v>
      </c>
      <c r="K7"/>
      <c r="L7" s="221"/>
      <c r="M7" s="56">
        <f t="shared" si="0"/>
        <v>3.5000000000000003E-2</v>
      </c>
      <c r="N7"/>
      <c r="O7"/>
      <c r="P7"/>
      <c r="Q7"/>
      <c r="R7"/>
      <c r="S7"/>
      <c r="T7"/>
      <c r="U7"/>
    </row>
    <row r="8" spans="1:21" ht="15" thickBot="1" x14ac:dyDescent="0.35">
      <c r="A8" s="222"/>
      <c r="B8" s="44" t="str">
        <v>United Kingdom</v>
      </c>
      <c r="C8" s="44" t="str">
        <v>Tier 1 (High)</v>
      </c>
      <c r="D8" s="44" t="str">
        <v>Services-Dominant</v>
      </c>
      <c r="E8" s="44" t="str">
        <v>Very Low Vulnerability (&lt; 0.30)</v>
      </c>
      <c r="F8" s="44" t="str">
        <v>With Net Zero Target (In Law/Policy)</v>
      </c>
      <c r="G8" s="44">
        <v>2050</v>
      </c>
      <c r="H8" s="44">
        <v>214.53138443860999</v>
      </c>
      <c r="I8" s="45">
        <v>3.4482758620689655E-2</v>
      </c>
      <c r="J8" s="44">
        <v>7.3976339461589653</v>
      </c>
      <c r="K8" s="44"/>
      <c r="L8" s="224"/>
      <c r="M8" s="43">
        <f t="shared" si="0"/>
        <v>3.5000000000000003E-2</v>
      </c>
      <c r="N8"/>
      <c r="O8"/>
      <c r="P8"/>
      <c r="Q8"/>
      <c r="R8"/>
      <c r="S8"/>
      <c r="T8"/>
      <c r="U8"/>
    </row>
    <row r="9" spans="1:21" ht="15" hidden="1" customHeight="1" thickTop="1" x14ac:dyDescent="0.3">
      <c r="A9" s="222"/>
      <c r="G9"/>
      <c r="H9"/>
      <c r="I9"/>
      <c r="J9"/>
      <c r="K9"/>
      <c r="L9"/>
      <c r="M9"/>
      <c r="N9"/>
    </row>
    <row r="10" spans="1:21" ht="15" hidden="1" customHeight="1" thickTop="1" x14ac:dyDescent="0.3">
      <c r="A10" s="222"/>
      <c r="G10"/>
      <c r="H10"/>
      <c r="I10"/>
      <c r="J10"/>
      <c r="K10"/>
      <c r="L10"/>
      <c r="M10"/>
      <c r="N10"/>
    </row>
    <row r="11" spans="1:21" ht="15" hidden="1" customHeight="1" thickTop="1" x14ac:dyDescent="0.3">
      <c r="A11" s="222"/>
      <c r="B11"/>
      <c r="C11"/>
      <c r="D11"/>
      <c r="E11"/>
      <c r="F11"/>
      <c r="G11"/>
      <c r="H11"/>
      <c r="I11"/>
      <c r="J11"/>
      <c r="K11"/>
      <c r="L11"/>
      <c r="M11"/>
      <c r="N11"/>
    </row>
    <row r="12" spans="1:21" ht="15" hidden="1" customHeight="1" thickTop="1" x14ac:dyDescent="0.3">
      <c r="A12" s="222"/>
      <c r="B12" s="33" t="s">
        <v>0</v>
      </c>
      <c r="C12" s="33" t="s">
        <v>1</v>
      </c>
      <c r="D12" s="33" t="s">
        <v>2</v>
      </c>
      <c r="E12" s="33" t="s">
        <v>3</v>
      </c>
      <c r="F12" s="33" t="s">
        <v>4</v>
      </c>
      <c r="G12" s="32" t="s">
        <v>5</v>
      </c>
      <c r="H12" s="32" t="s">
        <v>6</v>
      </c>
      <c r="I12" s="32" t="s">
        <v>7</v>
      </c>
      <c r="J12" s="33" t="s">
        <v>8</v>
      </c>
      <c r="K12"/>
      <c r="L12" s="42" t="s">
        <v>9</v>
      </c>
      <c r="M12" s="42" t="s">
        <v>10</v>
      </c>
      <c r="N12"/>
    </row>
    <row r="13" spans="1:21" ht="15" thickTop="1" x14ac:dyDescent="0.3">
      <c r="A13" s="222"/>
      <c r="B13" t="str" cm="1">
        <f t="array" ref="B13:J39">_xlfn._xlws.SORT(_xlfn.CHOOSECOLS(_xlfn._xlws.FILTER(Table23[#All],(Table23[[#All],[Development Tier]]='Comparision Groups'!P14)*(Table23[[#All],[Economic Structure]]='Comparision Groups'!Q14)*(Table23[[#All],[Vulnerability Level]]='Comparision Groups'!R14)*(Table23[[#All],[Net Zero Target Status]]='Comparision Groups'!S14),""),1,2,3,4,5,6, 8,9,10),1,1)</f>
        <v>Australia</v>
      </c>
      <c r="C13" t="str">
        <v>Tier 1 (High)</v>
      </c>
      <c r="D13" t="str">
        <v>Services-Dominant</v>
      </c>
      <c r="E13" t="str">
        <v>Low Vulnerability (0.30 - 0.40)</v>
      </c>
      <c r="F13" t="str">
        <v>With Net Zero Target (In Law/Policy)</v>
      </c>
      <c r="G13">
        <v>2050</v>
      </c>
      <c r="H13">
        <v>10.836336950669001</v>
      </c>
      <c r="I13" s="61">
        <v>3.4482758620689655E-2</v>
      </c>
      <c r="J13">
        <v>0.37366679140237935</v>
      </c>
      <c r="K13"/>
      <c r="L13" s="221">
        <f>ROUNDUP(SUM(J13:J39)/SUM(H13:H39),3)</f>
        <v>3.5000000000000003E-2</v>
      </c>
      <c r="M13" s="56">
        <f>ROUNDUP(IF($L$13&gt;I13,$L$13,I13),3)</f>
        <v>3.5000000000000003E-2</v>
      </c>
      <c r="N13"/>
      <c r="O13"/>
      <c r="P13" s="35" t="s">
        <v>1</v>
      </c>
      <c r="Q13" s="36" t="s">
        <v>2</v>
      </c>
      <c r="R13" s="36" t="s">
        <v>3</v>
      </c>
      <c r="S13" s="36" t="s">
        <v>4</v>
      </c>
      <c r="T13"/>
    </row>
    <row r="14" spans="1:21" x14ac:dyDescent="0.3">
      <c r="A14" s="222"/>
      <c r="B14" t="str">
        <v>Belgium</v>
      </c>
      <c r="C14" t="str">
        <v>Tier 1 (High)</v>
      </c>
      <c r="D14" t="str">
        <v>Services-Dominant</v>
      </c>
      <c r="E14" t="str">
        <v>Low Vulnerability (0.30 - 0.40)</v>
      </c>
      <c r="F14" t="str">
        <v>With Net Zero Target (In Law/Policy)</v>
      </c>
      <c r="G14">
        <v>2050</v>
      </c>
      <c r="H14">
        <v>34.456815083210998</v>
      </c>
      <c r="I14" s="61">
        <v>3.4482758620689655E-2</v>
      </c>
      <c r="J14">
        <v>1.1881660373521035</v>
      </c>
      <c r="K14"/>
      <c r="L14" s="221"/>
      <c r="M14" s="56">
        <f t="shared" ref="M14:M39" si="1">ROUNDUP(IF($L$13&gt;I14,$L$13,I14),3)</f>
        <v>3.5000000000000003E-2</v>
      </c>
      <c r="N14"/>
      <c r="P14" s="37" t="s">
        <v>13</v>
      </c>
      <c r="Q14" s="38" t="s">
        <v>14</v>
      </c>
      <c r="R14" s="40" t="s">
        <v>17</v>
      </c>
      <c r="S14" s="40" t="s">
        <v>16</v>
      </c>
    </row>
    <row r="15" spans="1:21" x14ac:dyDescent="0.3">
      <c r="A15" s="222"/>
      <c r="B15" t="str">
        <v>Cyprus</v>
      </c>
      <c r="C15" t="str">
        <v>Tier 1 (High)</v>
      </c>
      <c r="D15" t="str">
        <v>Services-Dominant</v>
      </c>
      <c r="E15" t="str">
        <v>Low Vulnerability (0.30 - 0.40)</v>
      </c>
      <c r="F15" t="str">
        <v>With Net Zero Target (In Law/Policy)</v>
      </c>
      <c r="G15">
        <v>2050</v>
      </c>
      <c r="H15">
        <v>114.43841612935999</v>
      </c>
      <c r="I15" s="61">
        <v>3.4482758620689655E-2</v>
      </c>
      <c r="J15">
        <v>3.9461522803227584</v>
      </c>
      <c r="K15"/>
      <c r="L15" s="221"/>
      <c r="M15" s="56">
        <f t="shared" si="1"/>
        <v>3.5000000000000003E-2</v>
      </c>
      <c r="N15"/>
    </row>
    <row r="16" spans="1:21" x14ac:dyDescent="0.3">
      <c r="A16" s="222"/>
      <c r="B16" t="str">
        <v>Denmark</v>
      </c>
      <c r="C16" t="str">
        <v>Tier 1 (High)</v>
      </c>
      <c r="D16" t="str">
        <v>Services-Dominant</v>
      </c>
      <c r="E16" t="str">
        <v>Low Vulnerability (0.30 - 0.40)</v>
      </c>
      <c r="F16" t="str">
        <v>With Net Zero Target (In Law/Policy)</v>
      </c>
      <c r="G16">
        <v>2050</v>
      </c>
      <c r="H16">
        <v>0.14691940907449</v>
      </c>
      <c r="I16" s="61">
        <v>3.4482758620689655E-2</v>
      </c>
      <c r="J16">
        <v>5.06618651981E-3</v>
      </c>
      <c r="K16"/>
      <c r="L16" s="221"/>
      <c r="M16" s="56">
        <f t="shared" si="1"/>
        <v>3.5000000000000003E-2</v>
      </c>
      <c r="N16"/>
    </row>
    <row r="17" spans="1:14" x14ac:dyDescent="0.3">
      <c r="A17" s="222"/>
      <c r="B17" t="str">
        <v>Estonia</v>
      </c>
      <c r="C17" t="str">
        <v>Tier 1 (High)</v>
      </c>
      <c r="D17" t="str">
        <v>Services-Dominant</v>
      </c>
      <c r="E17" t="str">
        <v>Low Vulnerability (0.30 - 0.40)</v>
      </c>
      <c r="F17" t="str">
        <v>With Net Zero Target (In Law/Policy)</v>
      </c>
      <c r="G17">
        <v>2050</v>
      </c>
      <c r="H17">
        <v>14.363974872585</v>
      </c>
      <c r="I17" s="61">
        <v>3.4482758620689655E-2</v>
      </c>
      <c r="J17">
        <v>0.495309478365</v>
      </c>
      <c r="K17"/>
      <c r="L17" s="221"/>
      <c r="M17" s="56">
        <f t="shared" si="1"/>
        <v>3.5000000000000003E-2</v>
      </c>
      <c r="N17"/>
    </row>
    <row r="18" spans="1:14" x14ac:dyDescent="0.3">
      <c r="A18" s="222"/>
      <c r="B18" t="str">
        <v>France</v>
      </c>
      <c r="C18" t="str">
        <v>Tier 1 (High)</v>
      </c>
      <c r="D18" t="str">
        <v>Services-Dominant</v>
      </c>
      <c r="E18" t="str">
        <v>Low Vulnerability (0.30 - 0.40)</v>
      </c>
      <c r="F18" t="str">
        <v>With Net Zero Target (In Law/Policy)</v>
      </c>
      <c r="G18">
        <v>2050</v>
      </c>
      <c r="H18">
        <v>21.402080428809001</v>
      </c>
      <c r="I18" s="61">
        <v>3.4482758620689655E-2</v>
      </c>
      <c r="J18">
        <v>0.73800277340720688</v>
      </c>
      <c r="K18"/>
      <c r="L18" s="221"/>
      <c r="M18" s="56">
        <f t="shared" si="1"/>
        <v>3.5000000000000003E-2</v>
      </c>
      <c r="N18"/>
    </row>
    <row r="19" spans="1:14" x14ac:dyDescent="0.3">
      <c r="A19" s="222"/>
      <c r="B19" t="str">
        <v>Greece</v>
      </c>
      <c r="C19" t="str">
        <v>Tier 1 (High)</v>
      </c>
      <c r="D19" t="str">
        <v>Services-Dominant</v>
      </c>
      <c r="E19" t="str">
        <v>Low Vulnerability (0.30 - 0.40)</v>
      </c>
      <c r="F19" t="str">
        <v>With Net Zero Target (In Law/Policy)</v>
      </c>
      <c r="G19">
        <v>2050</v>
      </c>
      <c r="H19">
        <v>2.9974771167324001</v>
      </c>
      <c r="I19" s="61">
        <v>3.4482758620689655E-2</v>
      </c>
      <c r="J19">
        <v>0.10336127988732415</v>
      </c>
      <c r="K19"/>
      <c r="L19" s="221"/>
      <c r="M19" s="56">
        <f t="shared" si="1"/>
        <v>3.5000000000000003E-2</v>
      </c>
      <c r="N19"/>
    </row>
    <row r="20" spans="1:14" x14ac:dyDescent="0.3">
      <c r="A20" s="222"/>
      <c r="B20" t="str">
        <v>Hungary</v>
      </c>
      <c r="C20" t="str">
        <v>Tier 1 (High)</v>
      </c>
      <c r="D20" t="str">
        <v>Services-Dominant</v>
      </c>
      <c r="E20" t="str">
        <v>Low Vulnerability (0.30 - 0.40)</v>
      </c>
      <c r="F20" t="str">
        <v>With Net Zero Target (In Law/Policy)</v>
      </c>
      <c r="G20">
        <v>2050</v>
      </c>
      <c r="H20">
        <v>13.656955798463001</v>
      </c>
      <c r="I20" s="61">
        <v>3.4482758620689655E-2</v>
      </c>
      <c r="J20">
        <v>0.47092951029182761</v>
      </c>
      <c r="K20"/>
      <c r="L20" s="221"/>
      <c r="M20" s="56">
        <f t="shared" si="1"/>
        <v>3.5000000000000003E-2</v>
      </c>
      <c r="N20"/>
    </row>
    <row r="21" spans="1:14" x14ac:dyDescent="0.3">
      <c r="A21" s="222"/>
      <c r="B21" t="str">
        <v>Iceland</v>
      </c>
      <c r="C21" t="str">
        <v>Tier 1 (High)</v>
      </c>
      <c r="D21" t="str">
        <v>Services-Dominant</v>
      </c>
      <c r="E21" t="str">
        <v>Low Vulnerability (0.30 - 0.40)</v>
      </c>
      <c r="F21" t="str">
        <v>With Net Zero Target (In Law/Policy)</v>
      </c>
      <c r="G21">
        <v>2040</v>
      </c>
      <c r="H21">
        <v>60.926771856729999</v>
      </c>
      <c r="I21" s="61">
        <v>5.2631578947368418E-2</v>
      </c>
      <c r="J21">
        <v>3.2066722029857893</v>
      </c>
      <c r="K21"/>
      <c r="L21" s="221"/>
      <c r="M21" s="56">
        <f t="shared" si="1"/>
        <v>5.2999999999999999E-2</v>
      </c>
      <c r="N21"/>
    </row>
    <row r="22" spans="1:14" x14ac:dyDescent="0.3">
      <c r="A22" s="222"/>
      <c r="B22" t="str">
        <v>Italy</v>
      </c>
      <c r="C22" t="str">
        <v>Tier 1 (High)</v>
      </c>
      <c r="D22" t="str">
        <v>Services-Dominant</v>
      </c>
      <c r="E22" t="str">
        <v>Low Vulnerability (0.30 - 0.40)</v>
      </c>
      <c r="F22" t="str">
        <v>With Net Zero Target (In Law/Policy)</v>
      </c>
      <c r="G22">
        <v>2050</v>
      </c>
      <c r="H22">
        <v>8.1629239257775001</v>
      </c>
      <c r="I22" s="61">
        <v>3.4482758620689655E-2</v>
      </c>
      <c r="J22">
        <v>0.28148013537163791</v>
      </c>
      <c r="K22"/>
      <c r="L22" s="221"/>
      <c r="M22" s="56">
        <f t="shared" si="1"/>
        <v>3.5000000000000003E-2</v>
      </c>
      <c r="N22"/>
    </row>
    <row r="23" spans="1:14" x14ac:dyDescent="0.3">
      <c r="A23" s="222"/>
      <c r="B23" t="str">
        <v>Japan</v>
      </c>
      <c r="C23" t="str">
        <v>Tier 1 (High)</v>
      </c>
      <c r="D23" t="str">
        <v>Services-Dominant</v>
      </c>
      <c r="E23" t="str">
        <v>Low Vulnerability (0.30 - 0.40)</v>
      </c>
      <c r="F23" t="str">
        <v>With Net Zero Target (In Law/Policy)</v>
      </c>
      <c r="G23">
        <v>2050</v>
      </c>
      <c r="H23">
        <v>1041.0128248686999</v>
      </c>
      <c r="I23" s="61">
        <v>3.4482758620689655E-2</v>
      </c>
      <c r="J23">
        <v>35.896993960989654</v>
      </c>
      <c r="K23"/>
      <c r="L23" s="221"/>
      <c r="M23" s="56">
        <f t="shared" si="1"/>
        <v>3.5000000000000003E-2</v>
      </c>
      <c r="N23"/>
    </row>
    <row r="24" spans="1:14" x14ac:dyDescent="0.3">
      <c r="A24" s="222"/>
      <c r="B24" t="str">
        <v>Korea (Republic of)</v>
      </c>
      <c r="C24" t="str">
        <v>Tier 1 (High)</v>
      </c>
      <c r="D24" t="str">
        <v>Services-Dominant</v>
      </c>
      <c r="E24" t="str">
        <v>Low Vulnerability (0.30 - 0.40)</v>
      </c>
      <c r="F24" t="str">
        <v>With Net Zero Target (In Law/Policy)</v>
      </c>
      <c r="G24">
        <v>2050</v>
      </c>
      <c r="H24">
        <v>385.11288377147002</v>
      </c>
      <c r="I24" s="61">
        <v>3.4482758620689655E-2</v>
      </c>
      <c r="J24">
        <v>13.279754612809311</v>
      </c>
      <c r="K24"/>
      <c r="L24" s="221"/>
      <c r="M24" s="56">
        <f t="shared" si="1"/>
        <v>3.5000000000000003E-2</v>
      </c>
      <c r="N24"/>
    </row>
    <row r="25" spans="1:14" x14ac:dyDescent="0.3">
      <c r="A25" s="222"/>
      <c r="B25" t="str">
        <v>Latvia</v>
      </c>
      <c r="C25" t="str">
        <v>Tier 1 (High)</v>
      </c>
      <c r="D25" t="str">
        <v>Services-Dominant</v>
      </c>
      <c r="E25" t="str">
        <v>Low Vulnerability (0.30 - 0.40)</v>
      </c>
      <c r="F25" t="str">
        <v>With Net Zero Target (In Law/Policy)</v>
      </c>
      <c r="G25">
        <v>2050</v>
      </c>
      <c r="H25">
        <v>167.91576883104</v>
      </c>
      <c r="I25" s="61">
        <v>3.4482758620689655E-2</v>
      </c>
      <c r="J25">
        <v>5.7901989252082755</v>
      </c>
      <c r="K25"/>
      <c r="L25" s="221"/>
      <c r="M25" s="56">
        <f t="shared" si="1"/>
        <v>3.5000000000000003E-2</v>
      </c>
      <c r="N25"/>
    </row>
    <row r="26" spans="1:14" x14ac:dyDescent="0.3">
      <c r="A26" s="222"/>
      <c r="B26" t="str">
        <v>Lithuania</v>
      </c>
      <c r="C26" t="str">
        <v>Tier 1 (High)</v>
      </c>
      <c r="D26" t="str">
        <v>Services-Dominant</v>
      </c>
      <c r="E26" t="str">
        <v>Low Vulnerability (0.30 - 0.40)</v>
      </c>
      <c r="F26" t="str">
        <v>With Net Zero Target (In Law/Policy)</v>
      </c>
      <c r="G26">
        <v>2050</v>
      </c>
      <c r="H26">
        <v>0.45126691251345002</v>
      </c>
      <c r="I26" s="61">
        <v>3.4482758620689655E-2</v>
      </c>
      <c r="J26">
        <v>1.5560928017705172E-2</v>
      </c>
      <c r="K26"/>
      <c r="L26" s="221"/>
      <c r="M26" s="56">
        <f t="shared" si="1"/>
        <v>3.5000000000000003E-2</v>
      </c>
      <c r="N26"/>
    </row>
    <row r="27" spans="1:14" x14ac:dyDescent="0.3">
      <c r="A27" s="222"/>
      <c r="B27" t="str">
        <v>Luxembourg</v>
      </c>
      <c r="C27" t="str">
        <v>Tier 1 (High)</v>
      </c>
      <c r="D27" t="str">
        <v>Services-Dominant</v>
      </c>
      <c r="E27" t="str">
        <v>Low Vulnerability (0.30 - 0.40)</v>
      </c>
      <c r="F27" t="str">
        <v>With Net Zero Target (In Law/Policy)</v>
      </c>
      <c r="G27">
        <v>2050</v>
      </c>
      <c r="H27">
        <v>38.403849844142002</v>
      </c>
      <c r="I27" s="61">
        <v>3.4482758620689655E-2</v>
      </c>
      <c r="J27">
        <v>1.3242706842807586</v>
      </c>
      <c r="K27"/>
      <c r="L27" s="221"/>
      <c r="M27" s="56">
        <f t="shared" si="1"/>
        <v>3.5000000000000003E-2</v>
      </c>
      <c r="N27"/>
    </row>
    <row r="28" spans="1:14" x14ac:dyDescent="0.3">
      <c r="A28" s="222"/>
      <c r="B28" t="str">
        <v>Malta</v>
      </c>
      <c r="C28" t="str">
        <v>Tier 1 (High)</v>
      </c>
      <c r="D28" t="str">
        <v>Services-Dominant</v>
      </c>
      <c r="E28" t="str">
        <v>Low Vulnerability (0.30 - 0.40)</v>
      </c>
      <c r="F28" t="str">
        <v>With Net Zero Target (In Law/Policy)</v>
      </c>
      <c r="G28">
        <v>2050</v>
      </c>
      <c r="H28">
        <v>13.54241150505</v>
      </c>
      <c r="I28" s="61">
        <v>3.4482758620689655E-2</v>
      </c>
      <c r="J28">
        <v>0.46697970707068964</v>
      </c>
      <c r="K28"/>
      <c r="L28" s="221"/>
      <c r="M28" s="56">
        <f t="shared" si="1"/>
        <v>3.5000000000000003E-2</v>
      </c>
      <c r="N28"/>
    </row>
    <row r="29" spans="1:14" x14ac:dyDescent="0.3">
      <c r="A29" s="222"/>
      <c r="B29" t="str">
        <v>Netherlands</v>
      </c>
      <c r="C29" t="str">
        <v>Tier 1 (High)</v>
      </c>
      <c r="D29" t="str">
        <v>Services-Dominant</v>
      </c>
      <c r="E29" t="str">
        <v>Low Vulnerability (0.30 - 0.40)</v>
      </c>
      <c r="F29" t="str">
        <v>With Net Zero Target (In Law/Policy)</v>
      </c>
      <c r="G29">
        <v>2050</v>
      </c>
      <c r="H29">
        <v>6.1987377637868999</v>
      </c>
      <c r="I29" s="61">
        <v>3.4482758620689655E-2</v>
      </c>
      <c r="J29">
        <v>0.21374957806161723</v>
      </c>
      <c r="K29"/>
      <c r="L29" s="221"/>
      <c r="M29" s="56">
        <f t="shared" si="1"/>
        <v>3.5000000000000003E-2</v>
      </c>
      <c r="N29"/>
    </row>
    <row r="30" spans="1:14" x14ac:dyDescent="0.3">
      <c r="A30" s="222"/>
      <c r="B30" t="str">
        <v>New Zealand</v>
      </c>
      <c r="C30" t="str">
        <v>Tier 1 (High)</v>
      </c>
      <c r="D30" t="str">
        <v>Services-Dominant</v>
      </c>
      <c r="E30" t="str">
        <v>Low Vulnerability (0.30 - 0.40)</v>
      </c>
      <c r="F30" t="str">
        <v>With Net Zero Target (In Law/Policy)</v>
      </c>
      <c r="G30">
        <v>2050</v>
      </c>
      <c r="H30">
        <v>325.40584765841999</v>
      </c>
      <c r="I30" s="61">
        <v>3.4482758620689655E-2</v>
      </c>
      <c r="J30">
        <v>11.220891298566206</v>
      </c>
      <c r="K30"/>
      <c r="L30" s="221"/>
      <c r="M30" s="56">
        <f t="shared" si="1"/>
        <v>3.5000000000000003E-2</v>
      </c>
      <c r="N30"/>
    </row>
    <row r="31" spans="1:14" x14ac:dyDescent="0.3">
      <c r="A31" s="222"/>
      <c r="B31" t="str">
        <v>Poland</v>
      </c>
      <c r="C31" t="str">
        <v>Tier 1 (High)</v>
      </c>
      <c r="D31" t="str">
        <v>Services-Dominant</v>
      </c>
      <c r="E31" t="str">
        <v>Low Vulnerability (0.30 - 0.40)</v>
      </c>
      <c r="F31" t="str">
        <v>With Net Zero Target (In Law/Policy)</v>
      </c>
      <c r="G31">
        <v>2050</v>
      </c>
      <c r="H31">
        <v>1.5016528321032001</v>
      </c>
      <c r="I31" s="61">
        <v>3.4482758620689655E-2</v>
      </c>
      <c r="J31">
        <v>5.1781132141489661E-2</v>
      </c>
      <c r="K31"/>
      <c r="L31" s="221"/>
      <c r="M31" s="56">
        <f t="shared" si="1"/>
        <v>3.5000000000000003E-2</v>
      </c>
      <c r="N31"/>
    </row>
    <row r="32" spans="1:14" x14ac:dyDescent="0.3">
      <c r="A32" s="222"/>
      <c r="B32" t="str">
        <v>Portugal</v>
      </c>
      <c r="C32" t="str">
        <v>Tier 1 (High)</v>
      </c>
      <c r="D32" t="str">
        <v>Services-Dominant</v>
      </c>
      <c r="E32" t="str">
        <v>Low Vulnerability (0.30 - 0.40)</v>
      </c>
      <c r="F32" t="str">
        <v>With Net Zero Target (In Law/Policy)</v>
      </c>
      <c r="G32">
        <v>2050</v>
      </c>
      <c r="H32">
        <v>9.6409981982956001</v>
      </c>
      <c r="I32" s="61">
        <v>3.4482758620689655E-2</v>
      </c>
      <c r="J32">
        <v>0.33244821373433103</v>
      </c>
      <c r="K32"/>
      <c r="L32" s="221"/>
      <c r="M32" s="56">
        <f t="shared" si="1"/>
        <v>3.5000000000000003E-2</v>
      </c>
      <c r="N32"/>
    </row>
    <row r="33" spans="1:19" x14ac:dyDescent="0.3">
      <c r="A33" s="222"/>
      <c r="B33" t="str">
        <v>Singapore</v>
      </c>
      <c r="C33" t="str">
        <v>Tier 1 (High)</v>
      </c>
      <c r="D33" t="str">
        <v>Services-Dominant</v>
      </c>
      <c r="E33" t="str">
        <v>Low Vulnerability (0.30 - 0.40)</v>
      </c>
      <c r="F33" t="str">
        <v>With Net Zero Target (In Law/Policy)</v>
      </c>
      <c r="G33">
        <v>2050</v>
      </c>
      <c r="H33">
        <v>0.72081774636639995</v>
      </c>
      <c r="I33" s="61">
        <v>3.4482758620689655E-2</v>
      </c>
      <c r="J33">
        <v>2.4855784357462066E-2</v>
      </c>
      <c r="K33"/>
      <c r="L33" s="221"/>
      <c r="M33" s="56">
        <f t="shared" si="1"/>
        <v>3.5000000000000003E-2</v>
      </c>
      <c r="N33"/>
    </row>
    <row r="34" spans="1:19" x14ac:dyDescent="0.3">
      <c r="A34" s="222"/>
      <c r="B34" t="str">
        <v>Slovakia</v>
      </c>
      <c r="C34" t="str">
        <v>Tier 1 (High)</v>
      </c>
      <c r="D34" t="str">
        <v>Services-Dominant</v>
      </c>
      <c r="E34" t="str">
        <v>Low Vulnerability (0.30 - 0.40)</v>
      </c>
      <c r="F34" t="str">
        <v>With Net Zero Target (In Law/Policy)</v>
      </c>
      <c r="G34">
        <v>2050</v>
      </c>
      <c r="H34">
        <v>6.9377160598997998</v>
      </c>
      <c r="I34" s="61">
        <v>3.4482758620689655E-2</v>
      </c>
      <c r="J34">
        <v>0.2392315882724069</v>
      </c>
      <c r="K34"/>
      <c r="L34" s="221"/>
      <c r="M34" s="56">
        <f t="shared" si="1"/>
        <v>3.5000000000000003E-2</v>
      </c>
      <c r="N34"/>
    </row>
    <row r="35" spans="1:19" x14ac:dyDescent="0.3">
      <c r="A35" s="222"/>
      <c r="B35" t="str">
        <v>Slovenia</v>
      </c>
      <c r="C35" t="str">
        <v>Tier 1 (High)</v>
      </c>
      <c r="D35" t="str">
        <v>Services-Dominant</v>
      </c>
      <c r="E35" t="str">
        <v>Low Vulnerability (0.30 - 0.40)</v>
      </c>
      <c r="F35" t="str">
        <v>With Net Zero Target (In Law/Policy)</v>
      </c>
      <c r="G35">
        <v>2050</v>
      </c>
      <c r="H35">
        <v>13.051313657078</v>
      </c>
      <c r="I35" s="61">
        <v>3.4482758620689655E-2</v>
      </c>
      <c r="J35">
        <v>0.45004529851993103</v>
      </c>
      <c r="K35"/>
      <c r="L35" s="221"/>
      <c r="M35" s="56">
        <f t="shared" si="1"/>
        <v>3.5000000000000003E-2</v>
      </c>
      <c r="N35"/>
    </row>
    <row r="36" spans="1:19" x14ac:dyDescent="0.3">
      <c r="A36" s="222"/>
      <c r="B36" t="str">
        <v>Spain</v>
      </c>
      <c r="C36" t="str">
        <v>Tier 1 (High)</v>
      </c>
      <c r="D36" t="str">
        <v>Services-Dominant</v>
      </c>
      <c r="E36" t="str">
        <v>Low Vulnerability (0.30 - 0.40)</v>
      </c>
      <c r="F36" t="str">
        <v>With Net Zero Target (In Law/Policy)</v>
      </c>
      <c r="G36">
        <v>2050</v>
      </c>
      <c r="H36">
        <v>44.775610890682003</v>
      </c>
      <c r="I36" s="61">
        <v>3.4482758620689655E-2</v>
      </c>
      <c r="J36">
        <v>1.5439865824373105</v>
      </c>
      <c r="K36"/>
      <c r="L36" s="221"/>
      <c r="M36" s="56">
        <f t="shared" si="1"/>
        <v>3.5000000000000003E-2</v>
      </c>
      <c r="N36"/>
    </row>
    <row r="37" spans="1:19" x14ac:dyDescent="0.3">
      <c r="A37" s="222"/>
      <c r="B37" t="str">
        <v>Sweden</v>
      </c>
      <c r="C37" t="str">
        <v>Tier 1 (High)</v>
      </c>
      <c r="D37" t="str">
        <v>Services-Dominant</v>
      </c>
      <c r="E37" t="str">
        <v>Low Vulnerability (0.30 - 0.40)</v>
      </c>
      <c r="F37" t="str">
        <v>With Net Zero Target (In Law/Policy)</v>
      </c>
      <c r="G37">
        <v>2045</v>
      </c>
      <c r="H37">
        <v>1.3387084460448999</v>
      </c>
      <c r="I37" s="61">
        <v>4.1666666666666664E-2</v>
      </c>
      <c r="J37">
        <v>5.5779518585204163E-2</v>
      </c>
      <c r="K37"/>
      <c r="L37" s="221"/>
      <c r="M37" s="56">
        <f t="shared" si="1"/>
        <v>4.2000000000000003E-2</v>
      </c>
      <c r="N37"/>
    </row>
    <row r="38" spans="1:19" x14ac:dyDescent="0.3">
      <c r="A38" s="222"/>
      <c r="B38" t="str">
        <v>United States</v>
      </c>
      <c r="C38" t="str">
        <v>Tier 1 (High)</v>
      </c>
      <c r="D38" t="str">
        <v>Services-Dominant</v>
      </c>
      <c r="E38" t="str">
        <v>Low Vulnerability (0.30 - 0.40)</v>
      </c>
      <c r="F38" t="str">
        <v>With Net Zero Target (In Law/Policy)</v>
      </c>
      <c r="G38">
        <v>2050</v>
      </c>
      <c r="H38">
        <v>0.15077509193013</v>
      </c>
      <c r="I38" s="61">
        <v>3.4482758620689655E-2</v>
      </c>
      <c r="J38">
        <v>5.1991411010389654E-3</v>
      </c>
      <c r="K38"/>
      <c r="L38" s="221"/>
      <c r="M38" s="56">
        <f t="shared" si="1"/>
        <v>3.5000000000000003E-2</v>
      </c>
      <c r="N38"/>
    </row>
    <row r="39" spans="1:19" ht="15" thickBot="1" x14ac:dyDescent="0.35">
      <c r="A39" s="222"/>
      <c r="B39" t="str">
        <v>Uruguay</v>
      </c>
      <c r="C39" t="str">
        <v>Tier 1 (High)</v>
      </c>
      <c r="D39" t="str">
        <v>Services-Dominant</v>
      </c>
      <c r="E39" t="str">
        <v>Low Vulnerability (0.30 - 0.40)</v>
      </c>
      <c r="F39" t="str">
        <v>With Net Zero Target (In Law/Policy)</v>
      </c>
      <c r="G39">
        <v>2050</v>
      </c>
      <c r="H39">
        <v>152.38992311311</v>
      </c>
      <c r="I39" s="61">
        <v>3.4482758620689655E-2</v>
      </c>
      <c r="J39">
        <v>5.2548249349348275</v>
      </c>
      <c r="K39"/>
      <c r="L39" s="221"/>
      <c r="M39" s="56">
        <f t="shared" si="1"/>
        <v>3.5000000000000003E-2</v>
      </c>
      <c r="N39"/>
    </row>
    <row r="40" spans="1:19" ht="15" hidden="1" customHeight="1" thickBot="1" x14ac:dyDescent="0.35">
      <c r="A40" s="222"/>
      <c r="B40"/>
      <c r="C40"/>
      <c r="D40"/>
      <c r="E40"/>
      <c r="F40"/>
      <c r="G40"/>
      <c r="H40"/>
      <c r="I40"/>
      <c r="J40"/>
      <c r="K40"/>
      <c r="L40"/>
      <c r="M40"/>
      <c r="N40"/>
    </row>
    <row r="41" spans="1:19" ht="15" hidden="1" customHeight="1" thickBot="1" x14ac:dyDescent="0.35">
      <c r="A41" s="222"/>
      <c r="B41" s="46" t="s">
        <v>0</v>
      </c>
      <c r="C41" s="46" t="s">
        <v>1</v>
      </c>
      <c r="D41" s="46" t="s">
        <v>2</v>
      </c>
      <c r="E41" s="46" t="s">
        <v>3</v>
      </c>
      <c r="F41" s="46" t="s">
        <v>4</v>
      </c>
      <c r="G41" s="47" t="s">
        <v>5</v>
      </c>
      <c r="H41" s="47" t="s">
        <v>6</v>
      </c>
      <c r="I41" s="47" t="s">
        <v>7</v>
      </c>
      <c r="J41" s="46" t="s">
        <v>8</v>
      </c>
      <c r="K41" s="44"/>
      <c r="L41" s="48" t="s">
        <v>9</v>
      </c>
      <c r="M41" s="48" t="s">
        <v>10</v>
      </c>
      <c r="N41"/>
    </row>
    <row r="42" spans="1:19" ht="15" thickTop="1" x14ac:dyDescent="0.3">
      <c r="A42" s="222"/>
      <c r="B42" s="51" t="str" cm="1">
        <f t="array" ref="B42:J43">_xlfn._xlws.SORT(_xlfn.CHOOSECOLS(_xlfn._xlws.FILTER(Table23[#All],(Table23[[#All],[Development Tier]]='Comparision Groups'!P43)*(Table23[[#All],[Economic Structure]]='Comparision Groups'!Q43)*(Table23[[#All],[Vulnerability Level]]='Comparision Groups'!R43)*(Table23[[#All],[Net Zero Target Status]]='Comparision Groups'!S43),""),1,2,3,4,5,6, 8,9,10),1,1)</f>
        <v>Andorra</v>
      </c>
      <c r="C42" s="51" t="str">
        <v>Tier 1 (High)</v>
      </c>
      <c r="D42" s="51" t="str">
        <v>Services-Dominant</v>
      </c>
      <c r="E42" s="51">
        <v>0</v>
      </c>
      <c r="F42" s="52" t="str">
        <v>With Net Zero Target (In Law/Policy)</v>
      </c>
      <c r="G42" s="52">
        <v>2050</v>
      </c>
      <c r="H42" s="52" t="str">
        <v/>
      </c>
      <c r="I42" s="69">
        <v>3.4482758620689655E-2</v>
      </c>
      <c r="J42" s="52" t="str">
        <v/>
      </c>
      <c r="K42" s="52"/>
      <c r="L42" s="52"/>
      <c r="M42" s="55">
        <f>ROUNDUP(I42,3)</f>
        <v>3.5000000000000003E-2</v>
      </c>
      <c r="N42" t="s">
        <v>18</v>
      </c>
      <c r="P42" s="35" t="s">
        <v>1</v>
      </c>
      <c r="Q42" s="36" t="s">
        <v>2</v>
      </c>
      <c r="R42" s="36" t="s">
        <v>3</v>
      </c>
      <c r="S42" s="36" t="s">
        <v>4</v>
      </c>
    </row>
    <row r="43" spans="1:19" ht="15" thickBot="1" x14ac:dyDescent="0.35">
      <c r="A43" s="222"/>
      <c r="B43" t="str">
        <v>Monaco</v>
      </c>
      <c r="C43" t="str">
        <v>Tier 1 (High)</v>
      </c>
      <c r="D43" t="str">
        <v>Services-Dominant</v>
      </c>
      <c r="E43">
        <v>0</v>
      </c>
      <c r="F43" t="str">
        <v>With Net Zero Target (In Law/Policy)</v>
      </c>
      <c r="G43">
        <v>2050</v>
      </c>
      <c r="H43" t="str">
        <v/>
      </c>
      <c r="I43" s="61">
        <v>3.4482758620689655E-2</v>
      </c>
      <c r="J43" t="str">
        <v/>
      </c>
      <c r="K43"/>
      <c r="L43"/>
      <c r="M43" s="56">
        <f>ROUNDUP(I43,3)</f>
        <v>3.5000000000000003E-2</v>
      </c>
      <c r="N43" t="s">
        <v>18</v>
      </c>
      <c r="P43" s="37" t="s">
        <v>13</v>
      </c>
      <c r="Q43" s="38" t="s">
        <v>14</v>
      </c>
      <c r="R43" s="40"/>
      <c r="S43" s="40" t="s">
        <v>16</v>
      </c>
    </row>
    <row r="44" spans="1:19" ht="15" hidden="1" customHeight="1" thickBot="1" x14ac:dyDescent="0.35">
      <c r="A44" s="222"/>
      <c r="F44"/>
      <c r="G44"/>
      <c r="H44"/>
      <c r="I44" s="61"/>
      <c r="J44"/>
      <c r="K44"/>
      <c r="L44"/>
      <c r="M44"/>
      <c r="N44"/>
    </row>
    <row r="45" spans="1:19" ht="15" hidden="1" customHeight="1" thickBot="1" x14ac:dyDescent="0.35">
      <c r="A45" s="222"/>
      <c r="B45" s="49" t="s">
        <v>0</v>
      </c>
      <c r="C45" s="49" t="s">
        <v>1</v>
      </c>
      <c r="D45" s="49" t="s">
        <v>2</v>
      </c>
      <c r="E45" s="49" t="s">
        <v>3</v>
      </c>
      <c r="F45" s="49" t="s">
        <v>4</v>
      </c>
      <c r="G45" s="50" t="s">
        <v>5</v>
      </c>
      <c r="H45" s="50" t="s">
        <v>6</v>
      </c>
      <c r="I45" s="70" t="s">
        <v>7</v>
      </c>
      <c r="J45" s="49" t="s">
        <v>8</v>
      </c>
      <c r="K45"/>
      <c r="L45" s="42" t="s">
        <v>9</v>
      </c>
      <c r="M45" s="42" t="s">
        <v>10</v>
      </c>
      <c r="N45"/>
    </row>
    <row r="46" spans="1:19" ht="15" thickTop="1" x14ac:dyDescent="0.3">
      <c r="A46" s="222"/>
      <c r="B46" s="51" t="str" cm="1">
        <f t="array" ref="B46:J46">_xlfn._xlws.SORT(_xlfn.CHOOSECOLS(_xlfn._xlws.FILTER(Table23[#All],(Table23[[#All],[Development Tier]]='Comparision Groups'!P47)*(Table23[[#All],[Economic Structure]]='Comparision Groups'!Q47)*(Table23[[#All],[Vulnerability Level]]='Comparision Groups'!R47)*(Table23[[#All],[Net Zero Target Status]]='Comparision Groups'!S47),""),1,2,3,4,5,6, 8,9,10),1,1)</f>
        <v>San Marino</v>
      </c>
      <c r="C46" s="52" t="str">
        <v>Tier 1 (High)</v>
      </c>
      <c r="D46" s="52" t="str">
        <v>Services-Dominant</v>
      </c>
      <c r="E46" s="52">
        <v>0</v>
      </c>
      <c r="F46" s="52" t="str">
        <v>No Net Zero Target/Proposed</v>
      </c>
      <c r="G46" s="52">
        <v>0</v>
      </c>
      <c r="H46" s="52" t="str">
        <v/>
      </c>
      <c r="I46" s="69">
        <v>0</v>
      </c>
      <c r="J46" s="52">
        <v>0</v>
      </c>
      <c r="K46" s="52"/>
      <c r="L46" s="52"/>
      <c r="M46" s="53">
        <f>M42</f>
        <v>3.5000000000000003E-2</v>
      </c>
      <c r="N46" t="s">
        <v>19</v>
      </c>
      <c r="P46" s="35" t="s">
        <v>1</v>
      </c>
      <c r="Q46" s="36" t="s">
        <v>2</v>
      </c>
      <c r="R46" s="36" t="s">
        <v>3</v>
      </c>
      <c r="S46" s="36" t="s">
        <v>4</v>
      </c>
    </row>
    <row r="47" spans="1:19" ht="15" thickBot="1" x14ac:dyDescent="0.35">
      <c r="A47" s="222"/>
      <c r="C47"/>
      <c r="D47"/>
      <c r="E47"/>
      <c r="F47"/>
      <c r="G47"/>
      <c r="H47"/>
      <c r="I47" s="61"/>
      <c r="J47"/>
      <c r="K47"/>
      <c r="L47"/>
      <c r="M47" s="57"/>
      <c r="N47"/>
      <c r="P47" s="37" t="s">
        <v>13</v>
      </c>
      <c r="Q47" s="38" t="s">
        <v>14</v>
      </c>
      <c r="R47" s="40"/>
      <c r="S47" s="40" t="s">
        <v>20</v>
      </c>
    </row>
    <row r="48" spans="1:19" ht="15" hidden="1" customHeight="1" thickBot="1" x14ac:dyDescent="0.35">
      <c r="A48" s="222"/>
      <c r="I48" s="71"/>
      <c r="N48"/>
    </row>
    <row r="49" spans="1:19" ht="15" hidden="1" customHeight="1" thickBot="1" x14ac:dyDescent="0.35">
      <c r="A49" s="222"/>
      <c r="B49" s="49" t="s">
        <v>0</v>
      </c>
      <c r="C49" s="49" t="s">
        <v>1</v>
      </c>
      <c r="D49" s="49" t="s">
        <v>2</v>
      </c>
      <c r="E49" s="49" t="s">
        <v>3</v>
      </c>
      <c r="F49" s="49" t="s">
        <v>4</v>
      </c>
      <c r="G49" s="50" t="s">
        <v>5</v>
      </c>
      <c r="H49" s="50" t="s">
        <v>6</v>
      </c>
      <c r="I49" s="70" t="s">
        <v>7</v>
      </c>
      <c r="J49" s="49" t="s">
        <v>8</v>
      </c>
      <c r="K49"/>
      <c r="L49" s="42" t="s">
        <v>9</v>
      </c>
      <c r="M49" s="42" t="s">
        <v>10</v>
      </c>
      <c r="N49"/>
    </row>
    <row r="50" spans="1:19" ht="15" thickTop="1" x14ac:dyDescent="0.3">
      <c r="A50" s="222"/>
      <c r="B50" s="51" t="str" cm="1">
        <f t="array" ref="B50:J51">_xlfn._xlws.SORT(_xlfn.CHOOSECOLS(_xlfn._xlws.FILTER(Table23[#All],(Table23[[#All],[Development Tier]]='Comparision Groups'!P51)*(Table23[[#All],[Economic Structure]]='Comparision Groups'!Q51)*(Table23[[#All],[Vulnerability Level]]='Comparision Groups'!R51)*(Table23[[#All],[Net Zero Target Status]]='Comparision Groups'!S51),""),1,2,3,4,5,6, 8,9,10),1,1)</f>
        <v>Czechia</v>
      </c>
      <c r="C50" s="52" t="str">
        <v>Tier 1 (High)</v>
      </c>
      <c r="D50" s="52" t="str">
        <v>Industry-Dominant</v>
      </c>
      <c r="E50" s="52" t="str">
        <v>Very Low Vulnerability (&lt; 0.30)</v>
      </c>
      <c r="F50" s="52" t="str">
        <v>With Net Zero Target (In Law/Policy)</v>
      </c>
      <c r="G50" s="52">
        <v>2050</v>
      </c>
      <c r="H50" s="52">
        <v>681.81032815186995</v>
      </c>
      <c r="I50" s="69">
        <v>3.4482758620689655E-2</v>
      </c>
      <c r="J50" s="52">
        <v>23.510700970754137</v>
      </c>
      <c r="K50" s="52"/>
      <c r="L50" s="220">
        <f>ROUNDUP(SUM(J50:J51)/SUM(H50:H51),3)</f>
        <v>3.5000000000000003E-2</v>
      </c>
      <c r="M50" s="55">
        <f>ROUNDUP(I50,3)</f>
        <v>3.5000000000000003E-2</v>
      </c>
      <c r="N50"/>
      <c r="P50" s="35" t="s">
        <v>1</v>
      </c>
      <c r="Q50" s="36" t="s">
        <v>2</v>
      </c>
      <c r="R50" s="36" t="s">
        <v>3</v>
      </c>
      <c r="S50" s="36" t="s">
        <v>4</v>
      </c>
    </row>
    <row r="51" spans="1:19" ht="15" thickBot="1" x14ac:dyDescent="0.35">
      <c r="A51" s="222"/>
      <c r="B51" t="str">
        <v>Liechtenstein</v>
      </c>
      <c r="C51" t="str">
        <v>Tier 1 (High)</v>
      </c>
      <c r="D51" t="str">
        <v>Industry-Dominant</v>
      </c>
      <c r="E51" t="str">
        <v>Very Low Vulnerability (&lt; 0.30)</v>
      </c>
      <c r="F51" t="str">
        <v>With Net Zero Target (In Law/Policy)</v>
      </c>
      <c r="G51">
        <v>2050</v>
      </c>
      <c r="H51" t="str">
        <v/>
      </c>
      <c r="I51" s="61">
        <v>3.4482758620689655E-2</v>
      </c>
      <c r="J51" t="str">
        <v/>
      </c>
      <c r="K51"/>
      <c r="L51" s="221"/>
      <c r="M51" s="56">
        <f>ROUNDUP(I51,3)</f>
        <v>3.5000000000000003E-2</v>
      </c>
      <c r="N51"/>
      <c r="P51" s="37" t="s">
        <v>13</v>
      </c>
      <c r="Q51" s="34" t="s">
        <v>21</v>
      </c>
      <c r="R51" s="34" t="s">
        <v>15</v>
      </c>
      <c r="S51" s="40" t="s">
        <v>16</v>
      </c>
    </row>
    <row r="52" spans="1:19" ht="15" hidden="1" customHeight="1" thickBot="1" x14ac:dyDescent="0.35">
      <c r="A52" s="222"/>
      <c r="B52"/>
      <c r="C52"/>
      <c r="D52"/>
      <c r="E52"/>
      <c r="F52"/>
      <c r="G52"/>
      <c r="H52"/>
      <c r="I52" s="61"/>
      <c r="J52"/>
      <c r="K52"/>
      <c r="L52" s="62"/>
      <c r="M52"/>
      <c r="N52"/>
    </row>
    <row r="53" spans="1:19" ht="15" hidden="1" customHeight="1" thickBot="1" x14ac:dyDescent="0.35">
      <c r="A53" s="222"/>
      <c r="B53" s="49" t="s">
        <v>0</v>
      </c>
      <c r="C53" s="49" t="s">
        <v>1</v>
      </c>
      <c r="D53" s="49" t="s">
        <v>2</v>
      </c>
      <c r="E53" s="49" t="s">
        <v>3</v>
      </c>
      <c r="F53" s="49" t="s">
        <v>4</v>
      </c>
      <c r="G53" s="50" t="s">
        <v>5</v>
      </c>
      <c r="H53" s="50" t="s">
        <v>6</v>
      </c>
      <c r="I53" s="70" t="s">
        <v>7</v>
      </c>
      <c r="J53" s="49" t="s">
        <v>8</v>
      </c>
      <c r="K53"/>
      <c r="L53" s="42" t="s">
        <v>9</v>
      </c>
      <c r="M53" s="42" t="s">
        <v>10</v>
      </c>
      <c r="N53"/>
    </row>
    <row r="54" spans="1:19" ht="15" thickTop="1" x14ac:dyDescent="0.3">
      <c r="A54" s="222"/>
      <c r="B54" s="51" t="str" cm="1">
        <f t="array" ref="B54:J57">_xlfn._xlws.SORT(_xlfn.CHOOSECOLS(_xlfn._xlws.FILTER(Table23[#All],(Table23[[#All],[Development Tier]]='Comparision Groups'!P55)*(Table23[[#All],[Economic Structure]]='Comparision Groups'!Q55)*(Table23[[#All],[Vulnerability Level]]='Comparision Groups'!R55)*(Table23[[#All],[Net Zero Target Status]]='Comparision Groups'!S55),""),1,2,3,4,5,6, 8,9,10),1,1)</f>
        <v>Chile</v>
      </c>
      <c r="C54" s="52" t="str">
        <v>Tier 1 (High)</v>
      </c>
      <c r="D54" s="52" t="str">
        <v>Industry-Dominant</v>
      </c>
      <c r="E54" s="52" t="str">
        <v>Low Vulnerability (0.30 - 0.40)</v>
      </c>
      <c r="F54" s="52" t="str">
        <v>With Net Zero Target (In Law/Policy)</v>
      </c>
      <c r="G54" s="52">
        <v>2050</v>
      </c>
      <c r="H54" s="52">
        <v>39.377188823330997</v>
      </c>
      <c r="I54" s="69">
        <v>3.4482758620689655E-2</v>
      </c>
      <c r="J54" s="52">
        <v>1.3578340973562413</v>
      </c>
      <c r="K54" s="52"/>
      <c r="L54" s="220">
        <f>ROUNDUP(SUM(J54:J57)/SUM(H54:H57),3)</f>
        <v>3.5000000000000003E-2</v>
      </c>
      <c r="M54" s="55">
        <f t="shared" ref="M54:M57" si="2">ROUNDUP(IF($L$13&gt;I54,$L$13,I54),3)</f>
        <v>3.5000000000000003E-2</v>
      </c>
      <c r="N54"/>
      <c r="P54" s="35" t="s">
        <v>1</v>
      </c>
      <c r="Q54" s="36" t="s">
        <v>2</v>
      </c>
      <c r="R54" s="36" t="s">
        <v>3</v>
      </c>
      <c r="S54" s="36" t="s">
        <v>4</v>
      </c>
    </row>
    <row r="55" spans="1:19" x14ac:dyDescent="0.3">
      <c r="A55" s="222"/>
      <c r="B55" t="str">
        <v>Ireland</v>
      </c>
      <c r="C55" t="str">
        <v>Tier 1 (High)</v>
      </c>
      <c r="D55" t="str">
        <v>Industry-Dominant</v>
      </c>
      <c r="E55" t="str">
        <v>Low Vulnerability (0.30 - 0.40)</v>
      </c>
      <c r="F55" t="str">
        <v>With Net Zero Target (In Law/Policy)</v>
      </c>
      <c r="G55">
        <v>2050</v>
      </c>
      <c r="H55">
        <v>79.578174881425994</v>
      </c>
      <c r="I55" s="61">
        <v>3.4482758620689655E-2</v>
      </c>
      <c r="J55">
        <v>2.7440749959112409</v>
      </c>
      <c r="K55"/>
      <c r="L55" s="221"/>
      <c r="M55" s="56">
        <f t="shared" si="2"/>
        <v>3.5000000000000003E-2</v>
      </c>
      <c r="N55"/>
      <c r="P55" s="37" t="s">
        <v>13</v>
      </c>
      <c r="Q55" s="34" t="s">
        <v>21</v>
      </c>
      <c r="R55" s="40" t="s">
        <v>17</v>
      </c>
      <c r="S55" s="40" t="s">
        <v>16</v>
      </c>
    </row>
    <row r="56" spans="1:19" x14ac:dyDescent="0.3">
      <c r="A56" s="222"/>
      <c r="B56" t="str">
        <v>Qatar</v>
      </c>
      <c r="C56" t="str">
        <v>Tier 1 (High)</v>
      </c>
      <c r="D56" t="str">
        <v>Industry-Dominant</v>
      </c>
      <c r="E56" t="str">
        <v>Low Vulnerability (0.30 - 0.40)</v>
      </c>
      <c r="F56" t="str">
        <v>With Net Zero Target (In Law/Policy)</v>
      </c>
      <c r="G56" t="str">
        <v/>
      </c>
      <c r="H56">
        <v>16.063991058378999</v>
      </c>
      <c r="I56" s="61">
        <v>0</v>
      </c>
      <c r="J56">
        <v>0</v>
      </c>
      <c r="K56"/>
      <c r="L56" s="221"/>
      <c r="M56" s="57">
        <f>L54</f>
        <v>3.5000000000000003E-2</v>
      </c>
      <c r="N56" t="s">
        <v>20</v>
      </c>
    </row>
    <row r="57" spans="1:19" ht="15" thickBot="1" x14ac:dyDescent="0.35">
      <c r="A57" s="222"/>
      <c r="B57" t="str">
        <v>United Arab Emirates</v>
      </c>
      <c r="C57" t="str">
        <v>Tier 1 (High)</v>
      </c>
      <c r="D57" t="str">
        <v>Industry-Dominant</v>
      </c>
      <c r="E57" t="str">
        <v>Low Vulnerability (0.30 - 0.40)</v>
      </c>
      <c r="F57" t="str">
        <v>With Net Zero Target (In Law/Policy)</v>
      </c>
      <c r="G57">
        <v>2050</v>
      </c>
      <c r="H57">
        <v>5960.8043799938996</v>
      </c>
      <c r="I57" s="61">
        <v>3.4482758620689655E-2</v>
      </c>
      <c r="J57">
        <v>205.5449786204793</v>
      </c>
      <c r="K57"/>
      <c r="L57" s="221"/>
      <c r="M57" s="56">
        <f t="shared" si="2"/>
        <v>3.5000000000000003E-2</v>
      </c>
      <c r="N57"/>
    </row>
    <row r="58" spans="1:19" ht="15" hidden="1" customHeight="1" thickBot="1" x14ac:dyDescent="0.35">
      <c r="A58" s="222"/>
      <c r="B58"/>
      <c r="C58"/>
      <c r="D58"/>
      <c r="E58"/>
      <c r="F58"/>
      <c r="G58"/>
      <c r="H58"/>
      <c r="I58" s="61"/>
      <c r="J58"/>
      <c r="K58"/>
      <c r="L58" s="62"/>
      <c r="M58"/>
      <c r="N58"/>
    </row>
    <row r="59" spans="1:19" ht="15" hidden="1" customHeight="1" thickBot="1" x14ac:dyDescent="0.35">
      <c r="A59" s="222"/>
      <c r="B59" s="49" t="s">
        <v>0</v>
      </c>
      <c r="C59" s="49" t="s">
        <v>1</v>
      </c>
      <c r="D59" s="49" t="s">
        <v>2</v>
      </c>
      <c r="E59" s="49" t="s">
        <v>3</v>
      </c>
      <c r="F59" s="49" t="s">
        <v>4</v>
      </c>
      <c r="G59" s="50" t="s">
        <v>5</v>
      </c>
      <c r="H59" s="50" t="s">
        <v>6</v>
      </c>
      <c r="I59" s="70" t="s">
        <v>7</v>
      </c>
      <c r="J59" s="49" t="s">
        <v>8</v>
      </c>
      <c r="K59"/>
      <c r="L59" s="42" t="s">
        <v>9</v>
      </c>
      <c r="M59" s="42" t="s">
        <v>10</v>
      </c>
      <c r="N59"/>
    </row>
    <row r="60" spans="1:19" ht="15.6" thickTop="1" thickBot="1" x14ac:dyDescent="0.35">
      <c r="A60" s="222"/>
      <c r="B60" s="51" t="str" cm="1">
        <f t="array" ref="B60:J60">_xlfn._xlws.SORT(_xlfn.CHOOSECOLS(_xlfn._xlws.FILTER(Table23[#All],(Table23[[#All],[Development Tier]]='Comparision Groups'!P61)*(Table23[[#All],[Economic Structure]]='Comparision Groups'!Q61)*(Table23[[#All],[Vulnerability Level]]='Comparision Groups'!R61)*(Table23[[#All],[Net Zero Target Status]]='Comparision Groups'!S61),""),1,2,3,4,5,6, 8,9,10),1,1)</f>
        <v>Trinidad and Tobago</v>
      </c>
      <c r="C60" s="52" t="str">
        <v>Tier 1 (High)</v>
      </c>
      <c r="D60" s="52" t="str">
        <v>Industry-Dominant</v>
      </c>
      <c r="E60" s="52" t="str">
        <v>Low Vulnerability (0.30 - 0.40)</v>
      </c>
      <c r="F60" s="52" t="str">
        <v>No Net Zero Target/Proposed</v>
      </c>
      <c r="G60" s="52">
        <v>0</v>
      </c>
      <c r="H60" s="52">
        <v>43.578530969543998</v>
      </c>
      <c r="I60" s="69">
        <v>0</v>
      </c>
      <c r="J60" s="52">
        <v>0</v>
      </c>
      <c r="K60" s="52"/>
      <c r="L60" s="58"/>
      <c r="M60" s="59">
        <f>L54</f>
        <v>3.5000000000000003E-2</v>
      </c>
      <c r="N60" t="s">
        <v>20</v>
      </c>
      <c r="P60" s="35" t="s">
        <v>1</v>
      </c>
      <c r="Q60" s="36" t="s">
        <v>2</v>
      </c>
      <c r="R60" s="36" t="s">
        <v>3</v>
      </c>
      <c r="S60" s="36" t="s">
        <v>4</v>
      </c>
    </row>
    <row r="61" spans="1:19" ht="15.6" thickTop="1" thickBot="1" x14ac:dyDescent="0.35">
      <c r="A61" s="222"/>
      <c r="B61" s="52"/>
      <c r="C61" s="52"/>
      <c r="D61" s="52"/>
      <c r="E61" s="52"/>
      <c r="F61" s="52"/>
      <c r="G61" s="52"/>
      <c r="H61" s="52"/>
      <c r="I61" s="69"/>
      <c r="J61" s="52"/>
      <c r="K61" s="52"/>
      <c r="L61" s="58"/>
      <c r="M61" s="52"/>
      <c r="N61"/>
      <c r="P61" s="37" t="s">
        <v>13</v>
      </c>
      <c r="Q61" s="34" t="s">
        <v>21</v>
      </c>
      <c r="R61" s="40" t="s">
        <v>17</v>
      </c>
      <c r="S61" s="40" t="s">
        <v>20</v>
      </c>
    </row>
    <row r="62" spans="1:19" ht="15" hidden="1" customHeight="1" thickBot="1" x14ac:dyDescent="0.35">
      <c r="A62" s="222"/>
      <c r="B62"/>
      <c r="C62"/>
      <c r="D62"/>
      <c r="E62"/>
      <c r="F62"/>
      <c r="G62"/>
      <c r="H62"/>
      <c r="I62" s="61"/>
      <c r="J62"/>
      <c r="K62"/>
      <c r="L62" s="62"/>
      <c r="M62"/>
      <c r="N62"/>
    </row>
    <row r="63" spans="1:19" ht="15" thickTop="1" x14ac:dyDescent="0.3">
      <c r="A63" s="222"/>
      <c r="B63" s="51" t="str" cm="1">
        <f t="array" ref="B63:J63">_xlfn._xlws.SORT(_xlfn.CHOOSECOLS(_xlfn._xlws.FILTER(Table23[#All],(Table23[[#All],[Development Tier]]='Comparision Groups'!P64)*(Table23[[#All],[Economic Structure]]='Comparision Groups'!Q64)*(Table23[[#All],[Vulnerability Level]]='Comparision Groups'!R64)*(Table23[[#All],[Net Zero Target Status]]='Comparision Groups'!S64),""),1,2,3,4,5,6, 8,9,10),1,1)</f>
        <v>Bahrain</v>
      </c>
      <c r="C63" s="52" t="str">
        <v>Tier 1 (High)</v>
      </c>
      <c r="D63" s="52" t="str">
        <v>Industry-Dominant</v>
      </c>
      <c r="E63" s="52" t="str">
        <v>Medium Vulnerability (0.40 - 0.50)</v>
      </c>
      <c r="F63" s="52" t="str">
        <v>No Net Zero Target/Proposed</v>
      </c>
      <c r="G63" s="52">
        <v>0</v>
      </c>
      <c r="H63" s="52">
        <v>62.550294041306003</v>
      </c>
      <c r="I63" s="69">
        <v>0</v>
      </c>
      <c r="J63" s="52">
        <v>0</v>
      </c>
      <c r="K63" s="52"/>
      <c r="L63" s="58"/>
      <c r="M63" s="59">
        <f>L54</f>
        <v>3.5000000000000003E-2</v>
      </c>
      <c r="N63" t="s">
        <v>20</v>
      </c>
      <c r="P63" s="35" t="s">
        <v>1</v>
      </c>
      <c r="Q63" s="36" t="s">
        <v>2</v>
      </c>
      <c r="R63" s="36" t="s">
        <v>3</v>
      </c>
      <c r="S63" s="36" t="s">
        <v>4</v>
      </c>
    </row>
    <row r="64" spans="1:19" ht="15" thickBot="1" x14ac:dyDescent="0.35">
      <c r="A64" s="222"/>
      <c r="B64"/>
      <c r="C64"/>
      <c r="D64"/>
      <c r="E64"/>
      <c r="F64"/>
      <c r="G64"/>
      <c r="H64"/>
      <c r="I64" s="61"/>
      <c r="J64"/>
      <c r="K64"/>
      <c r="L64" s="62"/>
      <c r="M64"/>
      <c r="N64"/>
      <c r="P64" s="37" t="s">
        <v>13</v>
      </c>
      <c r="Q64" s="34" t="s">
        <v>21</v>
      </c>
      <c r="R64" s="40" t="s">
        <v>22</v>
      </c>
      <c r="S64" s="40" t="s">
        <v>20</v>
      </c>
    </row>
    <row r="65" spans="1:19" ht="15" hidden="1" thickBot="1" x14ac:dyDescent="0.35">
      <c r="A65" s="222"/>
      <c r="B65"/>
      <c r="C65"/>
      <c r="D65"/>
      <c r="E65"/>
      <c r="F65"/>
      <c r="G65"/>
      <c r="H65"/>
      <c r="I65" s="61"/>
      <c r="J65"/>
      <c r="K65"/>
      <c r="L65" s="62"/>
      <c r="M65"/>
      <c r="N65"/>
    </row>
    <row r="66" spans="1:19" ht="15" thickTop="1" x14ac:dyDescent="0.3">
      <c r="A66" s="222"/>
      <c r="B66" s="51" t="str" cm="1">
        <f t="array" ref="B66:J66">_xlfn._xlws.SORT(_xlfn.CHOOSECOLS(_xlfn._xlws.FILTER(Table23[#All],(Table23[[#All],[Development Tier]]='Comparision Groups'!P67)*(Table23[[#All],[Economic Structure]]='Comparision Groups'!Q67)*(Table23[[#All],[Vulnerability Level]]='Comparision Groups'!R67)*(Table23[[#All],[Net Zero Target Status]]='Comparision Groups'!S67),""),1,2,3,4,5,6, 8,9,10),1,1)</f>
        <v>Russian Federation</v>
      </c>
      <c r="C66" s="52" t="str">
        <v>Tier 1 (High)</v>
      </c>
      <c r="D66" s="52" t="str">
        <v>Resource-Dependent</v>
      </c>
      <c r="E66" s="52" t="str">
        <v>Low Vulnerability (0.30 - 0.40)</v>
      </c>
      <c r="F66" s="52" t="str">
        <v>With Net Zero Target (In Law/Policy)</v>
      </c>
      <c r="G66" s="52">
        <v>2060</v>
      </c>
      <c r="H66" s="52">
        <v>41.6245592458</v>
      </c>
      <c r="I66" s="69">
        <v>2.564102564102564E-2</v>
      </c>
      <c r="J66" s="52">
        <v>1.0672963909179487</v>
      </c>
      <c r="K66" s="52"/>
      <c r="L66" s="54">
        <f>ROUNDUP(SUM(J66)/SUM(H66),3)</f>
        <v>2.6000000000000002E-2</v>
      </c>
      <c r="M66" s="55">
        <f>ROUNDUP(IF($L$66&gt;I66,$L$66,I66),3)</f>
        <v>2.5999999999999999E-2</v>
      </c>
      <c r="N66"/>
      <c r="P66" s="35" t="s">
        <v>1</v>
      </c>
      <c r="Q66" s="36" t="s">
        <v>2</v>
      </c>
      <c r="R66" s="36" t="s">
        <v>3</v>
      </c>
      <c r="S66" s="36" t="s">
        <v>4</v>
      </c>
    </row>
    <row r="67" spans="1:19" ht="15" thickBot="1" x14ac:dyDescent="0.35">
      <c r="A67" s="222"/>
      <c r="B67"/>
      <c r="C67"/>
      <c r="D67"/>
      <c r="E67"/>
      <c r="F67"/>
      <c r="G67"/>
      <c r="H67"/>
      <c r="I67" s="61"/>
      <c r="J67"/>
      <c r="K67"/>
      <c r="L67" s="63"/>
      <c r="M67"/>
      <c r="N67"/>
      <c r="P67" s="37" t="s">
        <v>13</v>
      </c>
      <c r="Q67" s="34" t="s">
        <v>23</v>
      </c>
      <c r="R67" s="34" t="s">
        <v>17</v>
      </c>
      <c r="S67" s="40" t="s">
        <v>16</v>
      </c>
    </row>
    <row r="68" spans="1:19" ht="15" hidden="1" thickBot="1" x14ac:dyDescent="0.35">
      <c r="A68" s="222"/>
      <c r="B68"/>
      <c r="C68"/>
      <c r="D68"/>
      <c r="E68"/>
      <c r="F68"/>
      <c r="G68"/>
      <c r="H68"/>
      <c r="I68" s="61"/>
      <c r="J68"/>
      <c r="K68"/>
      <c r="L68" s="63"/>
      <c r="M68"/>
      <c r="N68"/>
    </row>
    <row r="69" spans="1:19" ht="15" thickTop="1" x14ac:dyDescent="0.3">
      <c r="A69" s="222"/>
      <c r="B69" s="51" t="str" cm="1">
        <f t="array" ref="B69:J69">_xlfn._xlws.SORT(_xlfn.CHOOSECOLS(_xlfn._xlws.FILTER(Table23[#All],(Table23[[#All],[Development Tier]]='Comparision Groups'!P70)*(Table23[[#All],[Economic Structure]]='Comparision Groups'!Q70)*(Table23[[#All],[Vulnerability Level]]='Comparision Groups'!R70)*(Table23[[#All],[Net Zero Target Status]]='Comparision Groups'!S70),""),1,2,3,4,5,6, 8,9,10),1,1)</f>
        <v>Kuwait</v>
      </c>
      <c r="C69" s="52" t="str">
        <v>Tier 1 (High)</v>
      </c>
      <c r="D69" s="52" t="str">
        <v>Resource-Dependent</v>
      </c>
      <c r="E69" s="52" t="str">
        <v>Low Vulnerability (0.30 - 0.40)</v>
      </c>
      <c r="F69" s="52" t="str">
        <v>No Net Zero Target/Proposed</v>
      </c>
      <c r="G69" s="52">
        <v>0</v>
      </c>
      <c r="H69" s="52">
        <v>0.13017626101136001</v>
      </c>
      <c r="I69" s="69">
        <v>0</v>
      </c>
      <c r="J69" s="52">
        <v>0</v>
      </c>
      <c r="K69" s="52"/>
      <c r="L69" s="60"/>
      <c r="M69" s="59">
        <f>M66</f>
        <v>2.5999999999999999E-2</v>
      </c>
      <c r="N69" t="s">
        <v>20</v>
      </c>
      <c r="P69" s="35" t="s">
        <v>1</v>
      </c>
      <c r="Q69" s="36" t="s">
        <v>2</v>
      </c>
      <c r="R69" s="36" t="s">
        <v>3</v>
      </c>
      <c r="S69" s="36" t="s">
        <v>4</v>
      </c>
    </row>
    <row r="70" spans="1:19" ht="15" thickBot="1" x14ac:dyDescent="0.35">
      <c r="A70" s="222"/>
      <c r="B70"/>
      <c r="C70"/>
      <c r="D70"/>
      <c r="E70"/>
      <c r="F70"/>
      <c r="G70"/>
      <c r="H70"/>
      <c r="I70" s="61"/>
      <c r="J70"/>
      <c r="K70"/>
      <c r="L70" s="64"/>
      <c r="M70"/>
      <c r="N70"/>
      <c r="P70" s="37" t="s">
        <v>13</v>
      </c>
      <c r="Q70" s="34" t="s">
        <v>23</v>
      </c>
      <c r="R70" s="34" t="s">
        <v>17</v>
      </c>
      <c r="S70" s="40" t="s">
        <v>20</v>
      </c>
    </row>
    <row r="71" spans="1:19" ht="15" hidden="1" customHeight="1" thickBot="1" x14ac:dyDescent="0.35">
      <c r="A71" s="222"/>
      <c r="B71"/>
      <c r="C71"/>
      <c r="D71"/>
      <c r="E71"/>
      <c r="F71"/>
      <c r="G71"/>
      <c r="H71"/>
      <c r="I71" s="61"/>
      <c r="J71"/>
      <c r="K71"/>
      <c r="L71" s="64"/>
      <c r="M71"/>
      <c r="N71"/>
    </row>
    <row r="72" spans="1:19" ht="15" thickTop="1" x14ac:dyDescent="0.3">
      <c r="A72" s="222"/>
      <c r="B72" s="51" t="str" cm="1">
        <f t="array" ref="B72:J73">_xlfn._xlws.SORT(_xlfn.CHOOSECOLS(_xlfn._xlws.FILTER(Table23[#All],(Table23[[#All],[Development Tier]]='Comparision Groups'!P73)*(Table23[[#All],[Economic Structure]]='Comparision Groups'!Q73)*(Table23[[#All],[Vulnerability Level]]='Comparision Groups'!R73)*(Table23[[#All],[Net Zero Target Status]]='Comparision Groups'!S73),""),1,2,3,4,5,6, 8,9,10),1,1)</f>
        <v>Brunei Darussalam</v>
      </c>
      <c r="C72" s="52" t="str">
        <v>Tier 1 (High)</v>
      </c>
      <c r="D72" s="52" t="str">
        <v>Resource-Dependent</v>
      </c>
      <c r="E72" s="52" t="str">
        <v>Medium Vulnerability (0.40 - 0.50)</v>
      </c>
      <c r="F72" s="52" t="str">
        <v>With Net Zero Target (In Law/Policy)</v>
      </c>
      <c r="G72" s="52">
        <v>2050</v>
      </c>
      <c r="H72" s="52">
        <v>1300.1688666752</v>
      </c>
      <c r="I72" s="69">
        <v>3.4482758620689655E-2</v>
      </c>
      <c r="J72" s="73">
        <v>44.833409195696554</v>
      </c>
      <c r="K72" s="52"/>
      <c r="L72" s="220">
        <f>ROUNDUP(SUM(J72:J73)/SUM(H72:H73),3)</f>
        <v>3.5000000000000003E-2</v>
      </c>
      <c r="M72" s="55">
        <f>ROUNDUP(IF($L$66&gt;I72,$L$66,I72),3)</f>
        <v>3.5000000000000003E-2</v>
      </c>
      <c r="N72"/>
      <c r="P72" s="35" t="s">
        <v>1</v>
      </c>
      <c r="Q72" s="36" t="s">
        <v>2</v>
      </c>
      <c r="R72" s="36" t="s">
        <v>3</v>
      </c>
      <c r="S72" s="36" t="s">
        <v>4</v>
      </c>
    </row>
    <row r="73" spans="1:19" x14ac:dyDescent="0.3">
      <c r="A73" s="222"/>
      <c r="B73" t="str">
        <v>Oman</v>
      </c>
      <c r="C73" t="str">
        <v>Tier 1 (High)</v>
      </c>
      <c r="D73" t="str">
        <v>Resource-Dependent</v>
      </c>
      <c r="E73" t="str">
        <v>Medium Vulnerability (0.40 - 0.50)</v>
      </c>
      <c r="F73" t="str">
        <v>With Net Zero Target (In Law/Policy)</v>
      </c>
      <c r="G73">
        <v>2050</v>
      </c>
      <c r="H73">
        <v>56.717099715738001</v>
      </c>
      <c r="I73" s="61">
        <v>3.4482758620689655E-2</v>
      </c>
      <c r="J73" s="75">
        <v>1.9557620591633793</v>
      </c>
      <c r="K73"/>
      <c r="L73" s="221"/>
      <c r="M73" s="56">
        <f>ROUNDUP(IF($L$66&gt;I73,$L$66,I73),3)</f>
        <v>3.5000000000000003E-2</v>
      </c>
      <c r="N73"/>
      <c r="P73" s="37" t="s">
        <v>13</v>
      </c>
      <c r="Q73" s="34" t="s">
        <v>23</v>
      </c>
      <c r="R73" s="40" t="s">
        <v>22</v>
      </c>
      <c r="S73" s="40" t="s">
        <v>16</v>
      </c>
    </row>
    <row r="74" spans="1:19" ht="15" customHeight="1" thickBot="1" x14ac:dyDescent="0.35">
      <c r="A74" s="222"/>
      <c r="B74"/>
      <c r="C74"/>
      <c r="D74"/>
      <c r="E74"/>
      <c r="F74"/>
      <c r="G74"/>
      <c r="H74"/>
      <c r="I74"/>
      <c r="J74" s="75"/>
      <c r="K74"/>
      <c r="L74" s="64"/>
      <c r="M74"/>
      <c r="N74"/>
    </row>
    <row r="75" spans="1:19" ht="15.6" thickTop="1" thickBot="1" x14ac:dyDescent="0.35">
      <c r="A75" s="222"/>
      <c r="B75" s="65" t="str" cm="1">
        <f t="array" ref="B75:J75">_xlfn._xlws.SORT(_xlfn.CHOOSECOLS(_xlfn._xlws.FILTER(Table23[#All],(Table23[[#All],[Development Tier]]='Comparision Groups'!P76)*(Table23[[#All],[Economic Structure]]='Comparision Groups'!Q76)*(Table23[[#All],[Vulnerability Level]]='Comparision Groups'!R76)*(Table23[[#All],[Net Zero Target Status]]='Comparision Groups'!S76),""),1,2,3,4,5,6, 8,9,10),1,1)</f>
        <v>Saudi Arabia</v>
      </c>
      <c r="C75" s="66" t="str">
        <v>Tier 1 (High)</v>
      </c>
      <c r="D75" s="66" t="str">
        <v>Resource-Dependent</v>
      </c>
      <c r="E75" s="66" t="str">
        <v>Medium Vulnerability (0.40 - 0.50)</v>
      </c>
      <c r="F75" s="66" t="str">
        <v>No Net Zero Target/Proposed</v>
      </c>
      <c r="G75" s="66">
        <v>0</v>
      </c>
      <c r="H75" s="66">
        <v>138.74157453583999</v>
      </c>
      <c r="I75" s="66">
        <v>0</v>
      </c>
      <c r="J75" s="99">
        <v>0</v>
      </c>
      <c r="K75" s="66"/>
      <c r="L75" s="67"/>
      <c r="M75" s="68">
        <f>L72</f>
        <v>3.5000000000000003E-2</v>
      </c>
      <c r="N75" t="s">
        <v>20</v>
      </c>
      <c r="P75" s="35" t="s">
        <v>1</v>
      </c>
      <c r="Q75" s="36" t="s">
        <v>2</v>
      </c>
      <c r="R75" s="36" t="s">
        <v>3</v>
      </c>
      <c r="S75" s="36" t="s">
        <v>4</v>
      </c>
    </row>
    <row r="76" spans="1:19" ht="15.6" thickTop="1" thickBot="1" x14ac:dyDescent="0.35">
      <c r="B76" s="65"/>
      <c r="C76"/>
      <c r="D76"/>
      <c r="E76"/>
      <c r="F76"/>
      <c r="G76"/>
      <c r="H76"/>
      <c r="I76"/>
      <c r="J76" s="75"/>
      <c r="K76"/>
      <c r="L76" s="41"/>
      <c r="M76"/>
      <c r="N76"/>
      <c r="P76" s="37" t="s">
        <v>13</v>
      </c>
      <c r="Q76" s="34" t="s">
        <v>23</v>
      </c>
      <c r="R76" s="40" t="s">
        <v>22</v>
      </c>
      <c r="S76" s="40" t="s">
        <v>20</v>
      </c>
    </row>
    <row r="77" spans="1:19" ht="15.6" thickTop="1" thickBot="1" x14ac:dyDescent="0.35">
      <c r="B77" s="51"/>
      <c r="C77"/>
      <c r="D77"/>
      <c r="E77"/>
      <c r="F77"/>
      <c r="G77"/>
      <c r="H77"/>
      <c r="I77"/>
      <c r="J77" s="75"/>
      <c r="K77"/>
      <c r="L77" s="41"/>
      <c r="M77"/>
      <c r="N77"/>
    </row>
    <row r="78" spans="1:19" ht="15" thickTop="1" x14ac:dyDescent="0.3">
      <c r="A78" s="215" t="s">
        <v>24</v>
      </c>
      <c r="B78" s="51" t="str" cm="1">
        <f t="array" ref="B78:J87">_xlfn._xlws.SORT(_xlfn.CHOOSECOLS(_xlfn._xlws.FILTER(Table23[#All],(Table23[[#All],[Development Tier]]='Comparision Groups'!P80)*(Table23[[#All],[Economic Structure]]='Comparision Groups'!Q80)*(Table23[[#All],[Vulnerability Level]]='Comparision Groups'!R80)*(Table23[[#All],[Net Zero Target Status]]='Comparision Groups'!S80),""),1,2,3,4,5,6, 8,9,10),1,1)</f>
        <v>Argentina</v>
      </c>
      <c r="C78" s="52" t="str">
        <v>Tier 2 (Medium-High)</v>
      </c>
      <c r="D78" s="52" t="str">
        <v>Services-Dominant</v>
      </c>
      <c r="E78" s="52" t="str">
        <v>Low Vulnerability (0.30 - 0.40)</v>
      </c>
      <c r="F78" s="52" t="str">
        <v>With Net Zero Target (In Law/Policy)</v>
      </c>
      <c r="G78" s="52">
        <v>2050</v>
      </c>
      <c r="H78" s="52">
        <v>2.5321443120251002</v>
      </c>
      <c r="I78" s="69">
        <v>3.4482758620689655E-2</v>
      </c>
      <c r="J78" s="73">
        <v>8.7315321104313795E-2</v>
      </c>
      <c r="K78" s="52"/>
      <c r="L78" s="220">
        <f>ROUNDUP(SUM(J78:J87)/SUM(H78:H87),3)</f>
        <v>3.2000000000000001E-2</v>
      </c>
      <c r="M78" s="55">
        <f>ROUNDUP(IF($L$78&gt;I78,$L$78,I78),3)</f>
        <v>3.5000000000000003E-2</v>
      </c>
      <c r="N78"/>
    </row>
    <row r="79" spans="1:19" x14ac:dyDescent="0.3">
      <c r="A79" s="215"/>
      <c r="B79" t="str">
        <v>Brazil</v>
      </c>
      <c r="C79" s="7" t="str">
        <v>Tier 2 (Medium-High)</v>
      </c>
      <c r="D79" s="7" t="str">
        <v>Services-Dominant</v>
      </c>
      <c r="E79" s="7" t="str">
        <v>Low Vulnerability (0.30 - 0.40)</v>
      </c>
      <c r="F79" s="7" t="str">
        <v>With Net Zero Target (In Law/Policy)</v>
      </c>
      <c r="G79" s="7">
        <v>2050</v>
      </c>
      <c r="H79" s="7">
        <v>0.37883791454079002</v>
      </c>
      <c r="I79" s="61">
        <v>3.4482758620689655E-2</v>
      </c>
      <c r="J79" s="100">
        <v>1.3063376363475519E-2</v>
      </c>
      <c r="K79"/>
      <c r="L79" s="221"/>
      <c r="M79" s="56">
        <f t="shared" ref="M79:M87" si="3">ROUNDUP(IF($L$78&gt;I79,$L$78,I79),3)</f>
        <v>3.5000000000000003E-2</v>
      </c>
      <c r="N79"/>
      <c r="P79" s="35" t="s">
        <v>1</v>
      </c>
      <c r="Q79" s="36" t="s">
        <v>2</v>
      </c>
      <c r="R79" s="36" t="s">
        <v>3</v>
      </c>
      <c r="S79" s="36" t="s">
        <v>4</v>
      </c>
    </row>
    <row r="80" spans="1:19" x14ac:dyDescent="0.3">
      <c r="A80" s="215"/>
      <c r="B80" t="str">
        <v>Costa Rica</v>
      </c>
      <c r="C80" t="str">
        <v>Tier 2 (Medium-High)</v>
      </c>
      <c r="D80" t="str">
        <v>Services-Dominant</v>
      </c>
      <c r="E80" t="str">
        <v>Low Vulnerability (0.30 - 0.40)</v>
      </c>
      <c r="F80" t="str">
        <v>With Net Zero Target (In Law/Policy)</v>
      </c>
      <c r="G80">
        <v>2050</v>
      </c>
      <c r="H80">
        <v>1.2315183876125</v>
      </c>
      <c r="I80" s="61">
        <v>3.4482758620689655E-2</v>
      </c>
      <c r="J80" s="75">
        <v>4.2466151296982758E-2</v>
      </c>
      <c r="K80"/>
      <c r="L80" s="221"/>
      <c r="M80" s="56">
        <f t="shared" si="3"/>
        <v>3.5000000000000003E-2</v>
      </c>
      <c r="N80"/>
      <c r="P80" s="37" t="s">
        <v>25</v>
      </c>
      <c r="Q80" s="38" t="s">
        <v>14</v>
      </c>
      <c r="R80" s="40" t="s">
        <v>17</v>
      </c>
      <c r="S80" s="40" t="s">
        <v>16</v>
      </c>
    </row>
    <row r="81" spans="1:19" x14ac:dyDescent="0.3">
      <c r="A81" s="215"/>
      <c r="B81" t="str">
        <v>Croatia</v>
      </c>
      <c r="C81" t="str">
        <v>Tier 2 (Medium-High)</v>
      </c>
      <c r="D81" t="str">
        <v>Services-Dominant</v>
      </c>
      <c r="E81" t="str">
        <v>Low Vulnerability (0.30 - 0.40)</v>
      </c>
      <c r="F81" t="str">
        <v>With Net Zero Target (In Law/Policy)</v>
      </c>
      <c r="G81">
        <v>2050</v>
      </c>
      <c r="H81">
        <v>39.400331633766001</v>
      </c>
      <c r="I81" s="61">
        <v>3.4482758620689655E-2</v>
      </c>
      <c r="J81" s="75">
        <v>1.358632125302276</v>
      </c>
      <c r="K81"/>
      <c r="L81" s="221"/>
      <c r="M81" s="56">
        <f t="shared" si="3"/>
        <v>3.5000000000000003E-2</v>
      </c>
      <c r="N81"/>
    </row>
    <row r="82" spans="1:19" x14ac:dyDescent="0.3">
      <c r="A82" s="215"/>
      <c r="B82" t="str">
        <v>Georgia</v>
      </c>
      <c r="C82" t="str">
        <v>Tier 2 (Medium-High)</v>
      </c>
      <c r="D82" t="str">
        <v>Services-Dominant</v>
      </c>
      <c r="E82" t="str">
        <v>Low Vulnerability (0.30 - 0.40)</v>
      </c>
      <c r="F82" t="str">
        <v>With Net Zero Target (In Law/Policy)</v>
      </c>
      <c r="G82">
        <v>2050</v>
      </c>
      <c r="H82">
        <v>0.71237260220073995</v>
      </c>
      <c r="I82" s="61">
        <v>3.4482758620689655E-2</v>
      </c>
      <c r="J82" s="75">
        <v>2.4564572489680688E-2</v>
      </c>
      <c r="K82"/>
      <c r="L82" s="221"/>
      <c r="M82" s="56">
        <f t="shared" si="3"/>
        <v>3.5000000000000003E-2</v>
      </c>
      <c r="N82"/>
    </row>
    <row r="83" spans="1:19" x14ac:dyDescent="0.3">
      <c r="A83" s="215"/>
      <c r="B83" t="str">
        <v>Malaysia</v>
      </c>
      <c r="C83" t="str">
        <v>Tier 2 (Medium-High)</v>
      </c>
      <c r="D83" t="str">
        <v>Services-Dominant</v>
      </c>
      <c r="E83" t="str">
        <v>Low Vulnerability (0.30 - 0.40)</v>
      </c>
      <c r="F83" t="str">
        <v>With Net Zero Target (In Law/Policy)</v>
      </c>
      <c r="G83">
        <v>2050</v>
      </c>
      <c r="H83">
        <v>10.957491923456001</v>
      </c>
      <c r="I83" s="61">
        <v>3.4482758620689655E-2</v>
      </c>
      <c r="J83" s="75">
        <v>0.37784454908468967</v>
      </c>
      <c r="K83"/>
      <c r="L83" s="221"/>
      <c r="M83" s="56">
        <f t="shared" si="3"/>
        <v>3.5000000000000003E-2</v>
      </c>
      <c r="N83"/>
    </row>
    <row r="84" spans="1:19" x14ac:dyDescent="0.3">
      <c r="A84" s="215"/>
      <c r="B84" t="str">
        <v>Morocco</v>
      </c>
      <c r="C84" t="str">
        <v>Tier 2 (Medium-High)</v>
      </c>
      <c r="D84" t="str">
        <v>Services-Dominant</v>
      </c>
      <c r="E84" t="str">
        <v>Low Vulnerability (0.30 - 0.40)</v>
      </c>
      <c r="F84" t="str">
        <v>With Net Zero Target (In Law/Policy)</v>
      </c>
      <c r="G84">
        <v>2100</v>
      </c>
      <c r="H84">
        <v>115.07725289766</v>
      </c>
      <c r="I84" s="61">
        <v>1.2658227848101266E-2</v>
      </c>
      <c r="J84" s="75">
        <v>1.456674087312152</v>
      </c>
      <c r="K84"/>
      <c r="L84" s="221"/>
      <c r="M84" s="56">
        <f t="shared" si="3"/>
        <v>3.2000000000000001E-2</v>
      </c>
      <c r="N84"/>
    </row>
    <row r="85" spans="1:19" x14ac:dyDescent="0.3">
      <c r="A85" s="215"/>
      <c r="B85" t="str">
        <v>Tunisia</v>
      </c>
      <c r="C85" t="str">
        <v>Tier 2 (Medium-High)</v>
      </c>
      <c r="D85" t="str">
        <v>Services-Dominant</v>
      </c>
      <c r="E85" t="str">
        <v>Low Vulnerability (0.30 - 0.40)</v>
      </c>
      <c r="F85" t="str">
        <v>With Net Zero Target (In Law/Policy)</v>
      </c>
      <c r="G85">
        <v>2050</v>
      </c>
      <c r="H85">
        <v>606.42985584790995</v>
      </c>
      <c r="I85" s="61">
        <v>3.4482758620689655E-2</v>
      </c>
      <c r="J85" s="75">
        <v>20.911374339583102</v>
      </c>
      <c r="K85"/>
      <c r="L85" s="221"/>
      <c r="M85" s="56">
        <f t="shared" si="3"/>
        <v>3.5000000000000003E-2</v>
      </c>
      <c r="N85"/>
    </row>
    <row r="86" spans="1:19" x14ac:dyDescent="0.3">
      <c r="A86" s="215"/>
      <c r="B86" t="str">
        <v>Türkiye</v>
      </c>
      <c r="C86" t="str">
        <v>Tier 2 (Medium-High)</v>
      </c>
      <c r="D86" t="str">
        <v>Services-Dominant</v>
      </c>
      <c r="E86" t="str">
        <v>Low Vulnerability (0.30 - 0.40)</v>
      </c>
      <c r="F86" t="str">
        <v>With Net Zero Target (In Law/Policy)</v>
      </c>
      <c r="G86">
        <v>2053</v>
      </c>
      <c r="H86">
        <v>308.00043191948998</v>
      </c>
      <c r="I86" s="61">
        <v>3.125E-2</v>
      </c>
      <c r="J86" s="75">
        <v>9.625013497484062</v>
      </c>
      <c r="K86"/>
      <c r="L86" s="221"/>
      <c r="M86" s="56">
        <f t="shared" si="3"/>
        <v>3.2000000000000001E-2</v>
      </c>
      <c r="N86"/>
    </row>
    <row r="87" spans="1:19" ht="15" thickBot="1" x14ac:dyDescent="0.35">
      <c r="A87" s="215"/>
      <c r="B87" t="str">
        <v>Ukraine</v>
      </c>
      <c r="C87" t="str">
        <v>Tier 2 (Medium-High)</v>
      </c>
      <c r="D87" t="str">
        <v>Services-Dominant</v>
      </c>
      <c r="E87" t="str">
        <v>Low Vulnerability (0.30 - 0.40)</v>
      </c>
      <c r="F87" t="str">
        <v>With Net Zero Target (In Law/Policy)</v>
      </c>
      <c r="G87">
        <v>2060</v>
      </c>
      <c r="H87">
        <v>41.634111747759</v>
      </c>
      <c r="I87" s="61">
        <v>2.564102564102564E-2</v>
      </c>
      <c r="J87" s="75">
        <v>1.0675413268656153</v>
      </c>
      <c r="K87"/>
      <c r="L87" s="221"/>
      <c r="M87" s="56">
        <f t="shared" si="3"/>
        <v>3.2000000000000001E-2</v>
      </c>
      <c r="N87"/>
    </row>
    <row r="88" spans="1:19" ht="15" hidden="1" customHeight="1" thickBot="1" x14ac:dyDescent="0.35">
      <c r="A88" s="215"/>
      <c r="B88"/>
      <c r="C88"/>
      <c r="D88"/>
      <c r="E88"/>
      <c r="F88"/>
      <c r="G88"/>
      <c r="H88"/>
      <c r="I88" s="61"/>
      <c r="J88" s="75"/>
      <c r="K88"/>
      <c r="L88" s="64"/>
      <c r="M88"/>
      <c r="N88"/>
    </row>
    <row r="89" spans="1:19" ht="15" thickTop="1" x14ac:dyDescent="0.3">
      <c r="A89" s="215"/>
      <c r="B89" s="51" t="str" cm="1">
        <f t="array" ref="B89:J100">_xlfn._xlws.SORT(_xlfn.CHOOSECOLS(_xlfn._xlws.FILTER(Table23[#All],(Table23[[#All],[Development Tier]]='Comparision Groups'!P91)*(Table23[[#All],[Economic Structure]]='Comparision Groups'!Q91)*(Table23[[#All],[Vulnerability Level]]='Comparision Groups'!R91)*(Table23[[#All],[Net Zero Target Status]]='Comparision Groups'!S91)," "),1,2,3,4,5,6, 8,9,10),1,1)</f>
        <v>Albania</v>
      </c>
      <c r="C89" s="52" t="str">
        <v>Tier 2 (Medium-High)</v>
      </c>
      <c r="D89" s="52" t="str">
        <v>Services-Dominant</v>
      </c>
      <c r="E89" s="52" t="str">
        <v>Low Vulnerability (0.30 - 0.40)</v>
      </c>
      <c r="F89" s="52" t="str">
        <v>No Net Zero Target/Proposed</v>
      </c>
      <c r="G89" s="52">
        <v>0</v>
      </c>
      <c r="H89" s="52">
        <v>29.460052109846</v>
      </c>
      <c r="I89" s="73">
        <v>0</v>
      </c>
      <c r="J89" s="73">
        <v>0</v>
      </c>
      <c r="K89" s="52"/>
      <c r="L89" s="223"/>
      <c r="M89" s="53">
        <f>$L$78</f>
        <v>3.2000000000000001E-2</v>
      </c>
      <c r="N89"/>
    </row>
    <row r="90" spans="1:19" x14ac:dyDescent="0.3">
      <c r="A90" s="215"/>
      <c r="B90" s="7" t="str">
        <v>Armenia</v>
      </c>
      <c r="C90" t="str">
        <v>Tier 2 (Medium-High)</v>
      </c>
      <c r="D90" t="str">
        <v>Services-Dominant</v>
      </c>
      <c r="E90" t="str">
        <v>Low Vulnerability (0.30 - 0.40)</v>
      </c>
      <c r="F90" t="str">
        <v>No Net Zero Target/Proposed</v>
      </c>
      <c r="G90">
        <v>0</v>
      </c>
      <c r="H90">
        <v>267.82319378585998</v>
      </c>
      <c r="I90" s="74">
        <v>0</v>
      </c>
      <c r="J90" s="75">
        <v>0</v>
      </c>
      <c r="K90"/>
      <c r="L90" s="206"/>
      <c r="M90" s="57">
        <f>$L$78</f>
        <v>3.2000000000000001E-2</v>
      </c>
      <c r="N90"/>
      <c r="P90" s="35" t="s">
        <v>1</v>
      </c>
      <c r="Q90" s="36" t="s">
        <v>2</v>
      </c>
      <c r="R90" s="36" t="s">
        <v>3</v>
      </c>
      <c r="S90" s="36" t="s">
        <v>4</v>
      </c>
    </row>
    <row r="91" spans="1:19" x14ac:dyDescent="0.3">
      <c r="A91" s="215"/>
      <c r="B91" t="str">
        <v>Bosnia and Herzegovina</v>
      </c>
      <c r="C91" t="str">
        <v>Tier 2 (Medium-High)</v>
      </c>
      <c r="D91" t="str">
        <v>Services-Dominant</v>
      </c>
      <c r="E91" t="str">
        <v>Low Vulnerability (0.30 - 0.40)</v>
      </c>
      <c r="F91" t="str">
        <v>No Net Zero Target/Proposed</v>
      </c>
      <c r="G91">
        <v>0</v>
      </c>
      <c r="H91">
        <v>84.277601484293001</v>
      </c>
      <c r="I91" s="75">
        <v>0</v>
      </c>
      <c r="J91" s="75">
        <v>0</v>
      </c>
      <c r="K91"/>
      <c r="L91" s="206"/>
      <c r="M91" s="57">
        <f t="shared" ref="M91:M99" si="4">$L$78</f>
        <v>3.2000000000000001E-2</v>
      </c>
      <c r="N91"/>
      <c r="P91" s="37" t="s">
        <v>25</v>
      </c>
      <c r="Q91" s="38" t="s">
        <v>14</v>
      </c>
      <c r="R91" s="40" t="s">
        <v>17</v>
      </c>
      <c r="S91" s="40" t="s">
        <v>20</v>
      </c>
    </row>
    <row r="92" spans="1:19" x14ac:dyDescent="0.3">
      <c r="A92" s="215"/>
      <c r="B92" t="str">
        <v>Bulgaria</v>
      </c>
      <c r="C92" t="str">
        <v>Tier 2 (Medium-High)</v>
      </c>
      <c r="D92" t="str">
        <v>Services-Dominant</v>
      </c>
      <c r="E92" t="str">
        <v>Low Vulnerability (0.30 - 0.40)</v>
      </c>
      <c r="F92" t="str">
        <v>No Net Zero Target/Proposed</v>
      </c>
      <c r="G92">
        <v>0</v>
      </c>
      <c r="H92">
        <v>0.98904380539195003</v>
      </c>
      <c r="I92" s="75">
        <v>0</v>
      </c>
      <c r="J92" s="75">
        <v>0</v>
      </c>
      <c r="K92"/>
      <c r="L92" s="206"/>
      <c r="M92" s="57">
        <f t="shared" si="4"/>
        <v>3.2000000000000001E-2</v>
      </c>
      <c r="N92"/>
    </row>
    <row r="93" spans="1:19" x14ac:dyDescent="0.3">
      <c r="A93" s="215"/>
      <c r="B93" t="str">
        <v>Grenada</v>
      </c>
      <c r="C93" t="str">
        <v>Tier 2 (Medium-High)</v>
      </c>
      <c r="D93" t="str">
        <v>Services-Dominant</v>
      </c>
      <c r="E93" t="str">
        <v>Low Vulnerability (0.30 - 0.40)</v>
      </c>
      <c r="F93" t="str">
        <v>No Net Zero Target/Proposed</v>
      </c>
      <c r="G93">
        <v>0</v>
      </c>
      <c r="H93">
        <v>69.266029551594997</v>
      </c>
      <c r="I93" s="75">
        <v>0</v>
      </c>
      <c r="J93" s="75">
        <v>0</v>
      </c>
      <c r="K93"/>
      <c r="L93" s="206"/>
      <c r="M93" s="57">
        <f t="shared" si="4"/>
        <v>3.2000000000000001E-2</v>
      </c>
      <c r="N93"/>
    </row>
    <row r="94" spans="1:19" x14ac:dyDescent="0.3">
      <c r="A94" s="215"/>
      <c r="B94" t="str">
        <v>Jordan</v>
      </c>
      <c r="C94" t="str">
        <v>Tier 2 (Medium-High)</v>
      </c>
      <c r="D94" t="str">
        <v>Services-Dominant</v>
      </c>
      <c r="E94" t="str">
        <v>Low Vulnerability (0.30 - 0.40)</v>
      </c>
      <c r="F94" t="str">
        <v>No Net Zero Target/Proposed</v>
      </c>
      <c r="G94">
        <v>0</v>
      </c>
      <c r="H94">
        <v>320.34998496393001</v>
      </c>
      <c r="I94" s="75">
        <v>0</v>
      </c>
      <c r="J94" s="75">
        <v>0</v>
      </c>
      <c r="K94"/>
      <c r="L94" s="206"/>
      <c r="M94" s="57">
        <f t="shared" si="4"/>
        <v>3.2000000000000001E-2</v>
      </c>
      <c r="N94"/>
    </row>
    <row r="95" spans="1:19" x14ac:dyDescent="0.3">
      <c r="A95" s="215"/>
      <c r="B95" t="str">
        <v>Kyrgyzstan</v>
      </c>
      <c r="C95" t="str">
        <v>Tier 2 (Medium-High)</v>
      </c>
      <c r="D95" t="str">
        <v>Services-Dominant</v>
      </c>
      <c r="E95" t="str">
        <v>Low Vulnerability (0.30 - 0.40)</v>
      </c>
      <c r="F95" t="str">
        <v>No Net Zero Target/Proposed</v>
      </c>
      <c r="G95">
        <v>0</v>
      </c>
      <c r="H95">
        <v>0.17447409234332001</v>
      </c>
      <c r="I95" s="75">
        <v>0</v>
      </c>
      <c r="J95" s="75">
        <v>0</v>
      </c>
      <c r="K95"/>
      <c r="L95" s="206"/>
      <c r="M95" s="57">
        <f t="shared" si="4"/>
        <v>3.2000000000000001E-2</v>
      </c>
      <c r="N95"/>
    </row>
    <row r="96" spans="1:19" x14ac:dyDescent="0.3">
      <c r="A96" s="215"/>
      <c r="B96" t="str">
        <v>Mexico</v>
      </c>
      <c r="C96" t="str">
        <v>Tier 2 (Medium-High)</v>
      </c>
      <c r="D96" t="str">
        <v>Services-Dominant</v>
      </c>
      <c r="E96" t="str">
        <v>Low Vulnerability (0.30 - 0.40)</v>
      </c>
      <c r="F96" t="str">
        <v>No Net Zero Target/Proposed</v>
      </c>
      <c r="G96">
        <v>0</v>
      </c>
      <c r="H96">
        <v>11.370029305485</v>
      </c>
      <c r="I96" s="75">
        <v>0</v>
      </c>
      <c r="J96" s="75">
        <v>0</v>
      </c>
      <c r="K96"/>
      <c r="L96" s="206"/>
      <c r="M96" s="57">
        <f t="shared" si="4"/>
        <v>3.2000000000000001E-2</v>
      </c>
      <c r="N96"/>
    </row>
    <row r="97" spans="1:19" x14ac:dyDescent="0.3">
      <c r="A97" s="215"/>
      <c r="B97" t="str">
        <v>Montenegro</v>
      </c>
      <c r="C97" t="str">
        <v>Tier 2 (Medium-High)</v>
      </c>
      <c r="D97" t="str">
        <v>Services-Dominant</v>
      </c>
      <c r="E97" t="str">
        <v>Low Vulnerability (0.30 - 0.40)</v>
      </c>
      <c r="F97" t="str">
        <v>No Net Zero Target/Proposed</v>
      </c>
      <c r="G97">
        <v>0</v>
      </c>
      <c r="H97" t="str">
        <v/>
      </c>
      <c r="I97" s="75">
        <v>0</v>
      </c>
      <c r="J97" s="75">
        <v>0</v>
      </c>
      <c r="K97"/>
      <c r="L97" s="206"/>
      <c r="M97" s="57">
        <f t="shared" si="4"/>
        <v>3.2000000000000001E-2</v>
      </c>
      <c r="N97"/>
    </row>
    <row r="98" spans="1:19" x14ac:dyDescent="0.3">
      <c r="A98" s="215"/>
      <c r="B98" t="str">
        <v>Paraguay</v>
      </c>
      <c r="C98" t="str">
        <v>Tier 2 (Medium-High)</v>
      </c>
      <c r="D98" t="str">
        <v>Services-Dominant</v>
      </c>
      <c r="E98" t="str">
        <v>Low Vulnerability (0.30 - 0.40)</v>
      </c>
      <c r="F98" t="str">
        <v>No Net Zero Target/Proposed</v>
      </c>
      <c r="G98">
        <v>0</v>
      </c>
      <c r="H98">
        <v>21.281689073780999</v>
      </c>
      <c r="I98" s="75">
        <v>0</v>
      </c>
      <c r="J98" s="75">
        <v>0</v>
      </c>
      <c r="K98"/>
      <c r="L98" s="206"/>
      <c r="M98" s="57">
        <f t="shared" si="4"/>
        <v>3.2000000000000001E-2</v>
      </c>
      <c r="N98"/>
    </row>
    <row r="99" spans="1:19" x14ac:dyDescent="0.3">
      <c r="A99" s="215"/>
      <c r="B99" t="str">
        <v>Saint Lucia</v>
      </c>
      <c r="C99" t="str">
        <v>Tier 2 (Medium-High)</v>
      </c>
      <c r="D99" t="str">
        <v>Services-Dominant</v>
      </c>
      <c r="E99" t="str">
        <v>Low Vulnerability (0.30 - 0.40)</v>
      </c>
      <c r="F99" t="str">
        <v>No Net Zero Target/Proposed</v>
      </c>
      <c r="G99">
        <v>0</v>
      </c>
      <c r="H99">
        <v>105.85240058122</v>
      </c>
      <c r="I99" s="75">
        <v>0</v>
      </c>
      <c r="J99" s="75">
        <v>0</v>
      </c>
      <c r="K99"/>
      <c r="L99" s="206"/>
      <c r="M99" s="57">
        <f t="shared" si="4"/>
        <v>3.2000000000000001E-2</v>
      </c>
      <c r="N99"/>
    </row>
    <row r="100" spans="1:19" ht="15" thickBot="1" x14ac:dyDescent="0.35">
      <c r="A100" s="215"/>
      <c r="B100" t="str">
        <v>South Africa</v>
      </c>
      <c r="C100" t="str">
        <v>Tier 2 (Medium-High)</v>
      </c>
      <c r="D100" t="str">
        <v>Services-Dominant</v>
      </c>
      <c r="E100" t="str">
        <v>Low Vulnerability (0.30 - 0.40)</v>
      </c>
      <c r="F100" t="str">
        <v>No Net Zero Target/Proposed</v>
      </c>
      <c r="G100">
        <v>0</v>
      </c>
      <c r="H100">
        <v>0.30345441468402001</v>
      </c>
      <c r="I100" s="75">
        <v>0</v>
      </c>
      <c r="J100" s="75">
        <v>0</v>
      </c>
      <c r="K100"/>
      <c r="L100" s="206"/>
      <c r="M100" s="57">
        <f>$L$78</f>
        <v>3.2000000000000001E-2</v>
      </c>
      <c r="N100"/>
    </row>
    <row r="101" spans="1:19" ht="15" hidden="1" customHeight="1" thickBot="1" x14ac:dyDescent="0.35">
      <c r="A101" s="215"/>
      <c r="B101"/>
      <c r="C101"/>
      <c r="D101"/>
      <c r="E101"/>
      <c r="F101"/>
      <c r="G101"/>
      <c r="H101"/>
      <c r="I101"/>
      <c r="J101" s="75"/>
      <c r="K101"/>
      <c r="L101"/>
      <c r="M101"/>
      <c r="N101"/>
    </row>
    <row r="102" spans="1:19" ht="15" thickTop="1" x14ac:dyDescent="0.3">
      <c r="A102" s="215"/>
      <c r="B102" s="51" t="str" cm="1">
        <f t="array" ref="B102:J110">_xlfn._xlws.SORT(_xlfn.CHOOSECOLS(_xlfn._xlws.FILTER(Table23[#All],(Table23[[#All],[Development Tier]]='Comparision Groups'!P104)*(Table23[[#All],[Economic Structure]]='Comparision Groups'!Q104)*(Table23[[#All],[Vulnerability Level]]='Comparision Groups'!R104)*(Table23[[#All],[Net Zero Target Status]]='Comparision Groups'!S104)," "),1,2,3,4,5,6, 8,9,10),1,1)</f>
        <v>Belize</v>
      </c>
      <c r="C102" s="52" t="str">
        <v>Tier 2 (Medium-High)</v>
      </c>
      <c r="D102" s="52" t="str">
        <v>Services-Dominant</v>
      </c>
      <c r="E102" s="52" t="str">
        <v>Medium Vulnerability (0.40 - 0.50)</v>
      </c>
      <c r="F102" s="52" t="str">
        <v>With Net Zero Target (In Law/Policy)</v>
      </c>
      <c r="G102" s="52">
        <v>2050</v>
      </c>
      <c r="H102" s="52">
        <v>281.38053496815002</v>
      </c>
      <c r="I102" s="69">
        <v>3.4482758620689655E-2</v>
      </c>
      <c r="J102" s="73">
        <v>9.7027770678672418</v>
      </c>
      <c r="K102" s="52"/>
      <c r="L102" s="216">
        <f>ROUNDDOWN(SUM(J102:J110)/SUM(H102:H110),3)</f>
        <v>3.4000000000000002E-2</v>
      </c>
      <c r="M102" s="53">
        <f>ROUNDDOWN(IF($L$102&gt;I102,$L$102,I102),3)</f>
        <v>3.4000000000000002E-2</v>
      </c>
      <c r="N102"/>
    </row>
    <row r="103" spans="1:19" x14ac:dyDescent="0.3">
      <c r="A103" s="215"/>
      <c r="B103" s="7" t="str">
        <v>Colombia</v>
      </c>
      <c r="C103" t="str">
        <v>Tier 2 (Medium-High)</v>
      </c>
      <c r="D103" t="str">
        <v>Services-Dominant</v>
      </c>
      <c r="E103" t="str">
        <v>Medium Vulnerability (0.40 - 0.50)</v>
      </c>
      <c r="F103" t="str">
        <v>With Net Zero Target (In Law/Policy)</v>
      </c>
      <c r="G103">
        <v>2050</v>
      </c>
      <c r="H103">
        <v>23.702014388194002</v>
      </c>
      <c r="I103" s="61">
        <v>3.4482758620689655E-2</v>
      </c>
      <c r="J103" s="75">
        <v>0.81731084097220696</v>
      </c>
      <c r="K103"/>
      <c r="L103" s="211"/>
      <c r="M103" s="57">
        <f>ROUNDDOWN(IF($L$102&gt;I103,$L$102,I103),3)</f>
        <v>3.4000000000000002E-2</v>
      </c>
      <c r="N103"/>
      <c r="P103" s="35" t="s">
        <v>1</v>
      </c>
      <c r="Q103" s="36" t="s">
        <v>2</v>
      </c>
      <c r="R103" s="36" t="s">
        <v>3</v>
      </c>
      <c r="S103" s="36" t="s">
        <v>4</v>
      </c>
    </row>
    <row r="104" spans="1:19" x14ac:dyDescent="0.3">
      <c r="A104" s="215"/>
      <c r="B104" t="str">
        <v>Dominican Republic</v>
      </c>
      <c r="C104" t="str">
        <v>Tier 2 (Medium-High)</v>
      </c>
      <c r="D104" t="str">
        <v>Services-Dominant</v>
      </c>
      <c r="E104" t="str">
        <v>Medium Vulnerability (0.40 - 0.50)</v>
      </c>
      <c r="F104" t="str">
        <v>With Net Zero Target (In Law/Policy)</v>
      </c>
      <c r="G104">
        <v>2050</v>
      </c>
      <c r="H104">
        <v>256.79213126858002</v>
      </c>
      <c r="I104" s="1">
        <v>3.4482758620689655E-2</v>
      </c>
      <c r="J104" s="75">
        <v>8.8549010782268969</v>
      </c>
      <c r="K104"/>
      <c r="L104" s="211"/>
      <c r="M104" s="57">
        <f t="shared" ref="M104:M110" si="5">ROUNDDOWN(IF($L$102&gt;I104,$L$102,I104),3)</f>
        <v>3.4000000000000002E-2</v>
      </c>
      <c r="N104"/>
      <c r="P104" s="37" t="s">
        <v>25</v>
      </c>
      <c r="Q104" s="38" t="s">
        <v>14</v>
      </c>
      <c r="R104" s="40" t="s">
        <v>22</v>
      </c>
      <c r="S104" s="40" t="s">
        <v>16</v>
      </c>
    </row>
    <row r="105" spans="1:19" x14ac:dyDescent="0.3">
      <c r="A105" s="215"/>
      <c r="B105" t="str">
        <v>Fiji</v>
      </c>
      <c r="C105" t="str">
        <v>Tier 2 (Medium-High)</v>
      </c>
      <c r="D105" t="str">
        <v>Services-Dominant</v>
      </c>
      <c r="E105" t="str">
        <v>Medium Vulnerability (0.40 - 0.50)</v>
      </c>
      <c r="F105" t="str">
        <v>With Net Zero Target (In Law/Policy)</v>
      </c>
      <c r="G105">
        <v>2050</v>
      </c>
      <c r="H105">
        <v>385.52011950564003</v>
      </c>
      <c r="I105" s="1">
        <v>3.4482758620689655E-2</v>
      </c>
      <c r="J105" s="75">
        <v>13.293797224332414</v>
      </c>
      <c r="K105"/>
      <c r="L105" s="211"/>
      <c r="M105" s="57">
        <f t="shared" si="5"/>
        <v>3.4000000000000002E-2</v>
      </c>
      <c r="N105"/>
    </row>
    <row r="106" spans="1:19" x14ac:dyDescent="0.3">
      <c r="A106" s="215"/>
      <c r="B106" t="str">
        <v>Namibia</v>
      </c>
      <c r="C106" t="str">
        <v>Tier 2 (Medium-High)</v>
      </c>
      <c r="D106" t="str">
        <v>Services-Dominant</v>
      </c>
      <c r="E106" t="str">
        <v>Medium Vulnerability (0.40 - 0.50)</v>
      </c>
      <c r="F106" t="str">
        <v>With Net Zero Target (In Law/Policy)</v>
      </c>
      <c r="G106">
        <v>2050</v>
      </c>
      <c r="H106">
        <v>16.509274363264002</v>
      </c>
      <c r="I106" s="1">
        <v>3.4482758620689655E-2</v>
      </c>
      <c r="J106" s="75">
        <v>0.56928532287117251</v>
      </c>
      <c r="K106"/>
      <c r="L106" s="211"/>
      <c r="M106" s="57">
        <f t="shared" si="5"/>
        <v>3.4000000000000002E-2</v>
      </c>
      <c r="N106"/>
    </row>
    <row r="107" spans="1:19" x14ac:dyDescent="0.3">
      <c r="A107" s="215"/>
      <c r="B107" t="str">
        <v>Panama</v>
      </c>
      <c r="C107" t="str">
        <v>Tier 2 (Medium-High)</v>
      </c>
      <c r="D107" t="str">
        <v>Services-Dominant</v>
      </c>
      <c r="E107" t="str">
        <v>Medium Vulnerability (0.40 - 0.50)</v>
      </c>
      <c r="F107" t="str">
        <v>With Net Zero Target (In Law/Policy)</v>
      </c>
      <c r="G107">
        <v>2050</v>
      </c>
      <c r="H107">
        <v>127.44302070563</v>
      </c>
      <c r="I107" s="1">
        <v>3.4482758620689655E-2</v>
      </c>
      <c r="J107" s="75">
        <v>4.3945869208837935</v>
      </c>
      <c r="K107"/>
      <c r="L107" s="211"/>
      <c r="M107" s="57">
        <f t="shared" si="5"/>
        <v>3.4000000000000002E-2</v>
      </c>
      <c r="N107"/>
    </row>
    <row r="108" spans="1:19" x14ac:dyDescent="0.3">
      <c r="A108" s="215"/>
      <c r="B108" t="str">
        <v>Romania</v>
      </c>
      <c r="C108" t="str">
        <v>Tier 2 (Medium-High)</v>
      </c>
      <c r="D108" t="str">
        <v>Services-Dominant</v>
      </c>
      <c r="E108" t="str">
        <v>Medium Vulnerability (0.40 - 0.50)</v>
      </c>
      <c r="F108" t="str">
        <v>With Net Zero Target (In Law/Policy)</v>
      </c>
      <c r="G108">
        <v>2050</v>
      </c>
      <c r="H108">
        <v>53.004607295263</v>
      </c>
      <c r="I108" s="1">
        <v>3.4482758620689655E-2</v>
      </c>
      <c r="J108" s="75">
        <v>1.827745079147</v>
      </c>
      <c r="K108"/>
      <c r="L108" s="211"/>
      <c r="M108" s="57">
        <f t="shared" si="5"/>
        <v>3.4000000000000002E-2</v>
      </c>
      <c r="N108"/>
    </row>
    <row r="109" spans="1:19" x14ac:dyDescent="0.3">
      <c r="A109" s="215"/>
      <c r="B109" t="str">
        <v>Sri Lanka</v>
      </c>
      <c r="C109" t="str">
        <v>Tier 2 (Medium-High)</v>
      </c>
      <c r="D109" t="str">
        <v>Services-Dominant</v>
      </c>
      <c r="E109" t="str">
        <v>Medium Vulnerability (0.40 - 0.50)</v>
      </c>
      <c r="F109" t="str">
        <v>With Net Zero Target (In Law/Policy)</v>
      </c>
      <c r="G109">
        <v>2060</v>
      </c>
      <c r="H109">
        <v>15.993517423122</v>
      </c>
      <c r="I109" s="1">
        <v>2.564102564102564E-2</v>
      </c>
      <c r="J109" s="75">
        <v>0.41009019033646155</v>
      </c>
      <c r="K109"/>
      <c r="L109" s="211"/>
      <c r="M109" s="57">
        <f t="shared" si="5"/>
        <v>3.4000000000000002E-2</v>
      </c>
      <c r="N109"/>
    </row>
    <row r="110" spans="1:19" ht="15" thickBot="1" x14ac:dyDescent="0.35">
      <c r="A110" s="215"/>
      <c r="B110" t="str">
        <v>Thailand</v>
      </c>
      <c r="C110" t="str">
        <v>Tier 2 (Medium-High)</v>
      </c>
      <c r="D110" t="str">
        <v>Services-Dominant</v>
      </c>
      <c r="E110" t="str">
        <v>Medium Vulnerability (0.40 - 0.50)</v>
      </c>
      <c r="F110" t="str">
        <v>With Net Zero Target (In Law/Policy)</v>
      </c>
      <c r="G110">
        <v>2065</v>
      </c>
      <c r="H110">
        <v>21.438119694097999</v>
      </c>
      <c r="I110" s="1">
        <v>2.2727272727272728E-2</v>
      </c>
      <c r="J110" s="75">
        <v>0.48722999304768183</v>
      </c>
      <c r="K110"/>
      <c r="L110" s="211"/>
      <c r="M110" s="57">
        <f t="shared" si="5"/>
        <v>3.4000000000000002E-2</v>
      </c>
      <c r="N110"/>
    </row>
    <row r="111" spans="1:19" ht="15.6" hidden="1" customHeight="1" thickTop="1" thickBot="1" x14ac:dyDescent="0.35">
      <c r="A111" s="215"/>
      <c r="B111" s="51"/>
      <c r="C111"/>
      <c r="D111"/>
      <c r="E111"/>
      <c r="F111"/>
      <c r="G111"/>
      <c r="H111"/>
      <c r="I111" s="1"/>
      <c r="J111" s="75"/>
      <c r="K111"/>
      <c r="L111" s="64"/>
      <c r="M111"/>
      <c r="N111"/>
    </row>
    <row r="112" spans="1:19" ht="15" thickTop="1" x14ac:dyDescent="0.3">
      <c r="A112" s="215"/>
      <c r="B112" s="51" t="str" cm="1">
        <f t="array" ref="B112:J130">_xlfn._xlws.SORT(_xlfn.CHOOSECOLS(_xlfn._xlws.FILTER(Table23[#All],(Table23[[#All],[Development Tier]]='Comparision Groups'!P114)*(Table23[[#All],[Economic Structure]]='Comparision Groups'!Q114)*(Table23[[#All],[Vulnerability Level]]='Comparision Groups'!R114)*(Table23[[#All],[Net Zero Target Status]]='Comparision Groups'!S114)," "),1,2,3,4,5,6, 8,9,10),1,1)</f>
        <v>Bahamas</v>
      </c>
      <c r="C112" s="52" t="str">
        <v>Tier 2 (Medium-High)</v>
      </c>
      <c r="D112" s="52" t="str">
        <v>Services-Dominant</v>
      </c>
      <c r="E112" s="52" t="str">
        <v>Medium Vulnerability (0.40 - 0.50)</v>
      </c>
      <c r="F112" s="52" t="str">
        <v>No Net Zero Target/Proposed</v>
      </c>
      <c r="G112" s="52">
        <v>0</v>
      </c>
      <c r="H112" s="52">
        <v>72.921492529811999</v>
      </c>
      <c r="I112" s="69">
        <v>0</v>
      </c>
      <c r="J112" s="73">
        <v>0</v>
      </c>
      <c r="K112" s="52"/>
      <c r="L112" s="217"/>
      <c r="M112" s="79">
        <f>$L$102</f>
        <v>3.4000000000000002E-2</v>
      </c>
      <c r="N112"/>
    </row>
    <row r="113" spans="1:19" x14ac:dyDescent="0.3">
      <c r="A113" s="215"/>
      <c r="B113" s="7" t="str">
        <v>Botswana</v>
      </c>
      <c r="C113" t="str">
        <v>Tier 2 (Medium-High)</v>
      </c>
      <c r="D113" t="str">
        <v>Services-Dominant</v>
      </c>
      <c r="E113" t="str">
        <v>Medium Vulnerability (0.40 - 0.50)</v>
      </c>
      <c r="F113" t="str">
        <v>No Net Zero Target/Proposed</v>
      </c>
      <c r="G113" t="str">
        <v/>
      </c>
      <c r="H113">
        <v>0.92034733748830999</v>
      </c>
      <c r="I113" s="61">
        <v>0</v>
      </c>
      <c r="J113" s="75">
        <v>0</v>
      </c>
      <c r="K113"/>
      <c r="L113" s="218"/>
      <c r="M113" s="79">
        <f t="shared" ref="M113:M130" si="6">$L$102</f>
        <v>3.4000000000000002E-2</v>
      </c>
      <c r="N113"/>
      <c r="P113" s="35" t="s">
        <v>1</v>
      </c>
      <c r="Q113" s="36" t="s">
        <v>2</v>
      </c>
      <c r="R113" s="36" t="s">
        <v>3</v>
      </c>
      <c r="S113" s="36" t="s">
        <v>4</v>
      </c>
    </row>
    <row r="114" spans="1:19" x14ac:dyDescent="0.3">
      <c r="A114" s="215"/>
      <c r="B114" t="str">
        <v>Cabo Verde</v>
      </c>
      <c r="C114" t="str">
        <v>Tier 2 (Medium-High)</v>
      </c>
      <c r="D114" t="str">
        <v>Services-Dominant</v>
      </c>
      <c r="E114" t="str">
        <v>Medium Vulnerability (0.40 - 0.50)</v>
      </c>
      <c r="F114" t="str">
        <v>No Net Zero Target/Proposed</v>
      </c>
      <c r="G114" t="str">
        <v/>
      </c>
      <c r="H114">
        <v>12.712755146957001</v>
      </c>
      <c r="I114" s="1">
        <v>0</v>
      </c>
      <c r="J114" s="75">
        <v>0</v>
      </c>
      <c r="K114"/>
      <c r="L114" s="218"/>
      <c r="M114" s="79">
        <f t="shared" si="6"/>
        <v>3.4000000000000002E-2</v>
      </c>
      <c r="N114"/>
      <c r="P114" s="37" t="s">
        <v>25</v>
      </c>
      <c r="Q114" s="38" t="s">
        <v>14</v>
      </c>
      <c r="R114" s="40" t="s">
        <v>22</v>
      </c>
      <c r="S114" s="40" t="s">
        <v>20</v>
      </c>
    </row>
    <row r="115" spans="1:19" x14ac:dyDescent="0.3">
      <c r="A115" s="215"/>
      <c r="B115" t="str">
        <v>Cameroon</v>
      </c>
      <c r="C115" t="str">
        <v>Tier 2 (Medium-High)</v>
      </c>
      <c r="D115" t="str">
        <v>Services-Dominant</v>
      </c>
      <c r="E115" t="str">
        <v>Medium Vulnerability (0.40 - 0.50)</v>
      </c>
      <c r="F115" t="str">
        <v>No Net Zero Target/Proposed</v>
      </c>
      <c r="G115" t="str">
        <v/>
      </c>
      <c r="H115">
        <v>747.67802680902003</v>
      </c>
      <c r="I115" s="1">
        <v>0</v>
      </c>
      <c r="J115" s="75">
        <v>0</v>
      </c>
      <c r="K115"/>
      <c r="L115" s="218"/>
      <c r="M115" s="79">
        <f t="shared" si="6"/>
        <v>3.4000000000000002E-2</v>
      </c>
      <c r="N115"/>
    </row>
    <row r="116" spans="1:19" x14ac:dyDescent="0.3">
      <c r="A116" s="215"/>
      <c r="B116" t="str">
        <v>Cuba</v>
      </c>
      <c r="C116" t="str">
        <v>Tier 2 (Medium-High)</v>
      </c>
      <c r="D116" t="str">
        <v>Services-Dominant</v>
      </c>
      <c r="E116" t="str">
        <v>Medium Vulnerability (0.40 - 0.50)</v>
      </c>
      <c r="F116" t="str">
        <v>No Net Zero Target/Proposed</v>
      </c>
      <c r="G116">
        <v>0</v>
      </c>
      <c r="H116">
        <v>0.39013759296905998</v>
      </c>
      <c r="I116" s="76">
        <v>0</v>
      </c>
      <c r="J116" s="75">
        <v>0</v>
      </c>
      <c r="K116"/>
      <c r="L116" s="218"/>
      <c r="M116" s="79">
        <f t="shared" si="6"/>
        <v>3.4000000000000002E-2</v>
      </c>
      <c r="N116"/>
    </row>
    <row r="117" spans="1:19" x14ac:dyDescent="0.3">
      <c r="A117" s="215"/>
      <c r="B117" t="str">
        <v>Ecuador</v>
      </c>
      <c r="C117" t="str">
        <v>Tier 2 (Medium-High)</v>
      </c>
      <c r="D117" t="str">
        <v>Services-Dominant</v>
      </c>
      <c r="E117" t="str">
        <v>Medium Vulnerability (0.40 - 0.50)</v>
      </c>
      <c r="F117" t="str">
        <v>No Net Zero Target/Proposed</v>
      </c>
      <c r="G117">
        <v>0</v>
      </c>
      <c r="H117">
        <v>73.604607615068005</v>
      </c>
      <c r="I117" s="76">
        <v>0</v>
      </c>
      <c r="J117" s="75">
        <v>0</v>
      </c>
      <c r="K117"/>
      <c r="L117" s="218"/>
      <c r="M117" s="79">
        <f t="shared" si="6"/>
        <v>3.4000000000000002E-2</v>
      </c>
      <c r="N117"/>
    </row>
    <row r="118" spans="1:19" x14ac:dyDescent="0.3">
      <c r="A118" s="215"/>
      <c r="B118" t="str">
        <v>Egypt</v>
      </c>
      <c r="C118" t="str">
        <v>Tier 2 (Medium-High)</v>
      </c>
      <c r="D118" t="str">
        <v>Services-Dominant</v>
      </c>
      <c r="E118" t="str">
        <v>Medium Vulnerability (0.40 - 0.50)</v>
      </c>
      <c r="F118" t="str">
        <v>No Net Zero Target/Proposed</v>
      </c>
      <c r="G118" t="str">
        <v/>
      </c>
      <c r="H118">
        <v>335.96804878175999</v>
      </c>
      <c r="I118" s="76">
        <v>0</v>
      </c>
      <c r="J118" s="75">
        <v>0</v>
      </c>
      <c r="K118"/>
      <c r="L118" s="218"/>
      <c r="M118" s="79">
        <f t="shared" si="6"/>
        <v>3.4000000000000002E-2</v>
      </c>
      <c r="N118"/>
    </row>
    <row r="119" spans="1:19" x14ac:dyDescent="0.3">
      <c r="A119" s="215"/>
      <c r="B119" t="str">
        <v>El Salvador</v>
      </c>
      <c r="C119" t="str">
        <v>Tier 2 (Medium-High)</v>
      </c>
      <c r="D119" t="str">
        <v>Services-Dominant</v>
      </c>
      <c r="E119" t="str">
        <v>Medium Vulnerability (0.40 - 0.50)</v>
      </c>
      <c r="F119" t="str">
        <v>No Net Zero Target/Proposed</v>
      </c>
      <c r="G119">
        <v>0</v>
      </c>
      <c r="H119">
        <v>6.4018203690061002</v>
      </c>
      <c r="I119" s="76">
        <v>0</v>
      </c>
      <c r="J119" s="75">
        <v>0</v>
      </c>
      <c r="K119"/>
      <c r="L119" s="218"/>
      <c r="M119" s="79">
        <f t="shared" si="6"/>
        <v>3.4000000000000002E-2</v>
      </c>
      <c r="N119"/>
    </row>
    <row r="120" spans="1:19" x14ac:dyDescent="0.3">
      <c r="A120" s="215"/>
      <c r="B120" t="str">
        <v>Honduras</v>
      </c>
      <c r="C120" t="str">
        <v>Tier 2 (Medium-High)</v>
      </c>
      <c r="D120" t="str">
        <v>Services-Dominant</v>
      </c>
      <c r="E120" t="str">
        <v>Medium Vulnerability (0.40 - 0.50)</v>
      </c>
      <c r="F120" t="str">
        <v>No Net Zero Target/Proposed</v>
      </c>
      <c r="G120">
        <v>0</v>
      </c>
      <c r="H120">
        <v>22.920141542444</v>
      </c>
      <c r="I120" s="76">
        <v>0</v>
      </c>
      <c r="J120" s="75">
        <v>0</v>
      </c>
      <c r="K120"/>
      <c r="L120" s="218"/>
      <c r="M120" s="79">
        <f t="shared" si="6"/>
        <v>3.4000000000000002E-2</v>
      </c>
      <c r="N120"/>
    </row>
    <row r="121" spans="1:19" x14ac:dyDescent="0.3">
      <c r="A121" s="215"/>
      <c r="B121" s="7" t="str">
        <v>Jamaica</v>
      </c>
      <c r="C121" t="str">
        <v>Tier 2 (Medium-High)</v>
      </c>
      <c r="D121" t="str">
        <v>Services-Dominant</v>
      </c>
      <c r="E121" t="str">
        <v>Medium Vulnerability (0.40 - 0.50)</v>
      </c>
      <c r="F121" t="str">
        <v>No Net Zero Target/Proposed</v>
      </c>
      <c r="G121">
        <v>0</v>
      </c>
      <c r="H121">
        <v>33.407709056244002</v>
      </c>
      <c r="I121" s="77">
        <v>0</v>
      </c>
      <c r="J121" s="75">
        <v>0</v>
      </c>
      <c r="K121"/>
      <c r="L121" s="218"/>
      <c r="M121" s="79">
        <f t="shared" si="6"/>
        <v>3.4000000000000002E-2</v>
      </c>
      <c r="N121"/>
    </row>
    <row r="122" spans="1:19" x14ac:dyDescent="0.3">
      <c r="A122" s="215"/>
      <c r="B122" s="7" t="str">
        <v>Lebanon</v>
      </c>
      <c r="C122" t="str">
        <v>Tier 2 (Medium-High)</v>
      </c>
      <c r="D122" t="str">
        <v>Services-Dominant</v>
      </c>
      <c r="E122" t="str">
        <v>Medium Vulnerability (0.40 - 0.50)</v>
      </c>
      <c r="F122" t="str">
        <v>No Net Zero Target/Proposed</v>
      </c>
      <c r="G122">
        <v>0</v>
      </c>
      <c r="H122">
        <v>42.056212706049003</v>
      </c>
      <c r="I122" s="77">
        <v>0</v>
      </c>
      <c r="J122" s="75">
        <v>0</v>
      </c>
      <c r="K122"/>
      <c r="L122" s="218"/>
      <c r="M122" s="79">
        <f t="shared" si="6"/>
        <v>3.4000000000000002E-2</v>
      </c>
      <c r="N122"/>
    </row>
    <row r="123" spans="1:19" x14ac:dyDescent="0.3">
      <c r="A123" s="215"/>
      <c r="B123" t="str">
        <v>Mauritius</v>
      </c>
      <c r="C123" t="str">
        <v>Tier 2 (Medium-High)</v>
      </c>
      <c r="D123" t="str">
        <v>Services-Dominant</v>
      </c>
      <c r="E123" t="str">
        <v>Medium Vulnerability (0.40 - 0.50)</v>
      </c>
      <c r="F123" t="str">
        <v>No Net Zero Target/Proposed</v>
      </c>
      <c r="G123">
        <v>0</v>
      </c>
      <c r="H123">
        <v>712.10209803987004</v>
      </c>
      <c r="I123" s="77">
        <v>0</v>
      </c>
      <c r="J123" s="75">
        <v>0</v>
      </c>
      <c r="K123"/>
      <c r="L123" s="218"/>
      <c r="M123" s="79">
        <f t="shared" si="6"/>
        <v>3.4000000000000002E-2</v>
      </c>
      <c r="N123"/>
    </row>
    <row r="124" spans="1:19" x14ac:dyDescent="0.3">
      <c r="A124" s="215"/>
      <c r="B124" t="str">
        <v>Nicaragua</v>
      </c>
      <c r="C124" t="str">
        <v>Tier 2 (Medium-High)</v>
      </c>
      <c r="D124" t="str">
        <v>Services-Dominant</v>
      </c>
      <c r="E124" t="str">
        <v>Medium Vulnerability (0.40 - 0.50)</v>
      </c>
      <c r="F124" t="str">
        <v>No Net Zero Target/Proposed</v>
      </c>
      <c r="G124">
        <v>0</v>
      </c>
      <c r="H124">
        <v>12.885675050293001</v>
      </c>
      <c r="I124" s="77">
        <v>0</v>
      </c>
      <c r="J124" s="75">
        <v>0</v>
      </c>
      <c r="K124"/>
      <c r="L124" s="218"/>
      <c r="M124" s="79">
        <f t="shared" si="6"/>
        <v>3.4000000000000002E-2</v>
      </c>
      <c r="N124"/>
    </row>
    <row r="125" spans="1:19" x14ac:dyDescent="0.3">
      <c r="A125" s="215"/>
      <c r="B125" t="str">
        <v>Philippines</v>
      </c>
      <c r="C125" t="str">
        <v>Tier 2 (Medium-High)</v>
      </c>
      <c r="D125" t="str">
        <v>Services-Dominant</v>
      </c>
      <c r="E125" t="str">
        <v>Medium Vulnerability (0.40 - 0.50)</v>
      </c>
      <c r="F125" t="str">
        <v>No Net Zero Target/Proposed</v>
      </c>
      <c r="G125">
        <v>0</v>
      </c>
      <c r="H125">
        <v>256.14715481705002</v>
      </c>
      <c r="I125" s="77">
        <v>0</v>
      </c>
      <c r="J125" s="75">
        <v>0</v>
      </c>
      <c r="K125"/>
      <c r="L125" s="218"/>
      <c r="M125" s="79">
        <f t="shared" si="6"/>
        <v>3.4000000000000002E-2</v>
      </c>
      <c r="N125"/>
    </row>
    <row r="126" spans="1:19" x14ac:dyDescent="0.3">
      <c r="A126" s="215"/>
      <c r="B126" t="str">
        <v>Saint Vincent and the Grenadines</v>
      </c>
      <c r="C126" t="str">
        <v>Tier 2 (Medium-High)</v>
      </c>
      <c r="D126" t="str">
        <v>Services-Dominant</v>
      </c>
      <c r="E126" t="str">
        <v>Medium Vulnerability (0.40 - 0.50)</v>
      </c>
      <c r="F126" t="str">
        <v>No Net Zero Target/Proposed</v>
      </c>
      <c r="G126">
        <v>0</v>
      </c>
      <c r="H126">
        <v>7.4932661090210999</v>
      </c>
      <c r="I126" s="77">
        <v>0</v>
      </c>
      <c r="J126" s="75">
        <v>0</v>
      </c>
      <c r="K126"/>
      <c r="L126" s="218"/>
      <c r="M126" s="79">
        <f t="shared" si="6"/>
        <v>3.4000000000000002E-2</v>
      </c>
      <c r="N126"/>
    </row>
    <row r="127" spans="1:19" x14ac:dyDescent="0.3">
      <c r="A127" s="215"/>
      <c r="B127" t="str">
        <v>Samoa</v>
      </c>
      <c r="C127" t="str">
        <v>Tier 2 (Medium-High)</v>
      </c>
      <c r="D127" t="str">
        <v>Services-Dominant</v>
      </c>
      <c r="E127" t="str">
        <v>Medium Vulnerability (0.40 - 0.50)</v>
      </c>
      <c r="F127" t="str">
        <v>No Net Zero Target/Proposed</v>
      </c>
      <c r="G127">
        <v>0</v>
      </c>
      <c r="H127">
        <v>805.15810845823</v>
      </c>
      <c r="I127" s="77">
        <v>0</v>
      </c>
      <c r="J127" s="75">
        <v>0</v>
      </c>
      <c r="K127"/>
      <c r="L127" s="218"/>
      <c r="M127" s="79">
        <f t="shared" si="6"/>
        <v>3.4000000000000002E-2</v>
      </c>
      <c r="N127"/>
    </row>
    <row r="128" spans="1:19" x14ac:dyDescent="0.3">
      <c r="A128" s="215"/>
      <c r="B128" t="str">
        <v>Serbia</v>
      </c>
      <c r="C128" t="str">
        <v>Tier 2 (Medium-High)</v>
      </c>
      <c r="D128" t="str">
        <v>Services-Dominant</v>
      </c>
      <c r="E128" t="str">
        <v>Medium Vulnerability (0.40 - 0.50)</v>
      </c>
      <c r="F128" t="str">
        <v>No Net Zero Target/Proposed</v>
      </c>
      <c r="G128">
        <v>0</v>
      </c>
      <c r="H128" t="str">
        <v/>
      </c>
      <c r="I128" s="77">
        <v>0</v>
      </c>
      <c r="J128" s="75">
        <v>0</v>
      </c>
      <c r="K128"/>
      <c r="L128" s="218"/>
      <c r="M128" s="79">
        <f t="shared" si="6"/>
        <v>3.4000000000000002E-2</v>
      </c>
      <c r="N128"/>
    </row>
    <row r="129" spans="1:19" x14ac:dyDescent="0.3">
      <c r="A129" s="215"/>
      <c r="B129" t="str">
        <v>Seychelles</v>
      </c>
      <c r="C129" t="str">
        <v>Tier 2 (Medium-High)</v>
      </c>
      <c r="D129" t="str">
        <v>Services-Dominant</v>
      </c>
      <c r="E129" t="str">
        <v>Medium Vulnerability (0.40 - 0.50)</v>
      </c>
      <c r="F129" t="str">
        <v>No Net Zero Target/Proposed</v>
      </c>
      <c r="G129">
        <v>0</v>
      </c>
      <c r="H129">
        <v>74.290132466078006</v>
      </c>
      <c r="I129" s="77">
        <v>0</v>
      </c>
      <c r="J129" s="75">
        <v>0</v>
      </c>
      <c r="K129"/>
      <c r="L129" s="218"/>
      <c r="M129" s="79">
        <f t="shared" si="6"/>
        <v>3.4000000000000002E-2</v>
      </c>
      <c r="N129"/>
    </row>
    <row r="130" spans="1:19" ht="15" thickBot="1" x14ac:dyDescent="0.35">
      <c r="A130" s="215"/>
      <c r="B130" s="7" t="str">
        <v>Suriname</v>
      </c>
      <c r="C130" t="str">
        <v>Tier 2 (Medium-High)</v>
      </c>
      <c r="D130" t="str">
        <v>Services-Dominant</v>
      </c>
      <c r="E130" t="str">
        <v>Medium Vulnerability (0.40 - 0.50)</v>
      </c>
      <c r="F130" t="str">
        <v>No Net Zero Target/Proposed</v>
      </c>
      <c r="G130">
        <v>0</v>
      </c>
      <c r="H130">
        <v>3.2895503749739001</v>
      </c>
      <c r="I130" s="77">
        <v>0</v>
      </c>
      <c r="J130" s="75">
        <v>0</v>
      </c>
      <c r="K130"/>
      <c r="L130" s="219"/>
      <c r="M130" s="79">
        <f t="shared" si="6"/>
        <v>3.4000000000000002E-2</v>
      </c>
      <c r="N130"/>
    </row>
    <row r="131" spans="1:19" ht="15.6" thickTop="1" thickBot="1" x14ac:dyDescent="0.35">
      <c r="A131" s="215"/>
      <c r="B131" s="85" t="str" cm="1">
        <f t="array" ref="B131:J131">_xlfn._xlws.SORT(_xlfn.CHOOSECOLS(_xlfn._xlws.FILTER(Table23[#All],(Table23[[#All],[Development Tier]]='Comparision Groups'!P132)*(Table23[[#All],[Economic Structure]]='Comparision Groups'!Q132)*(Table23[[#All],[Vulnerability Level]]='Comparision Groups'!R132)*(Table23[[#All],[Net Zero Target Status]]='Comparision Groups'!S132)," "),1,2,3,4,5,6, 8,9,10),1,1)</f>
        <v>Marshall Islands</v>
      </c>
      <c r="C131" s="86" t="str">
        <v>Tier 2 (Medium-High)</v>
      </c>
      <c r="D131" s="86" t="str">
        <v>Services-Dominant</v>
      </c>
      <c r="E131" s="86" t="str">
        <v>High Vulnerability (&gt; 0.50)</v>
      </c>
      <c r="F131" s="86" t="str">
        <v>With Net Zero Target (In Law/Policy)</v>
      </c>
      <c r="G131" s="86">
        <v>2050</v>
      </c>
      <c r="H131" s="86" t="str">
        <v/>
      </c>
      <c r="I131" s="104">
        <v>3.4482758620689655E-2</v>
      </c>
      <c r="J131" s="101" t="str">
        <v/>
      </c>
      <c r="K131" s="86"/>
      <c r="L131" s="87">
        <f>I131</f>
        <v>3.4482758620689655E-2</v>
      </c>
      <c r="M131" s="88">
        <f>L131</f>
        <v>3.4482758620689655E-2</v>
      </c>
      <c r="N131"/>
      <c r="P131" s="35" t="s">
        <v>1</v>
      </c>
      <c r="Q131" s="36" t="s">
        <v>2</v>
      </c>
      <c r="R131" s="36" t="s">
        <v>3</v>
      </c>
      <c r="S131" s="36" t="s">
        <v>4</v>
      </c>
    </row>
    <row r="132" spans="1:19" ht="15.6" customHeight="1" thickTop="1" thickBot="1" x14ac:dyDescent="0.35">
      <c r="A132" s="215"/>
      <c r="C132"/>
      <c r="D132"/>
      <c r="E132"/>
      <c r="F132"/>
      <c r="G132"/>
      <c r="H132"/>
      <c r="I132" s="76"/>
      <c r="J132" s="75"/>
      <c r="K132"/>
      <c r="L132" s="62"/>
      <c r="M132"/>
      <c r="N132"/>
      <c r="P132" s="37" t="s">
        <v>25</v>
      </c>
      <c r="Q132" s="38" t="s">
        <v>14</v>
      </c>
      <c r="R132" s="40" t="s">
        <v>26</v>
      </c>
      <c r="S132" s="40" t="s">
        <v>16</v>
      </c>
    </row>
    <row r="133" spans="1:19" ht="15" thickTop="1" x14ac:dyDescent="0.3">
      <c r="A133" s="215"/>
      <c r="B133" s="81" t="str" cm="1">
        <f t="array" ref="B133:J135">_xlfn._xlws.SORT(_xlfn.CHOOSECOLS(_xlfn._xlws.FILTER(Table23[#All],(Table23[[#All],[Development Tier]]='Comparision Groups'!P134)*(Table23[[#All],[Economic Structure]]='Comparision Groups'!Q134)*(Table23[[#All],[Vulnerability Level]]='Comparision Groups'!R134)*(Table23[[#All],[Net Zero Target Status]]='Comparision Groups'!S134)," "),1,2,3,4,5,6, 8,9,10),1,1)</f>
        <v>Kenya</v>
      </c>
      <c r="C133" s="82" t="str">
        <v>Tier 2 (Medium-High)</v>
      </c>
      <c r="D133" s="82" t="str">
        <v>Services-Dominant</v>
      </c>
      <c r="E133" s="82" t="str">
        <v>High Vulnerability (&gt; 0.50)</v>
      </c>
      <c r="F133" s="82" t="str">
        <v>No Net Zero Target/Proposed</v>
      </c>
      <c r="G133" s="82" t="str">
        <v/>
      </c>
      <c r="H133" s="82">
        <v>21.698229839443002</v>
      </c>
      <c r="I133" s="83">
        <v>0</v>
      </c>
      <c r="J133" s="102">
        <v>0</v>
      </c>
      <c r="K133" s="82"/>
      <c r="L133" s="205"/>
      <c r="M133" s="84">
        <f>$L$131</f>
        <v>3.4482758620689655E-2</v>
      </c>
      <c r="N133"/>
      <c r="P133" s="35" t="s">
        <v>1</v>
      </c>
      <c r="Q133" s="36" t="s">
        <v>2</v>
      </c>
      <c r="R133" s="36" t="s">
        <v>3</v>
      </c>
      <c r="S133" s="36" t="s">
        <v>4</v>
      </c>
    </row>
    <row r="134" spans="1:19" x14ac:dyDescent="0.3">
      <c r="A134" s="215"/>
      <c r="B134" t="str">
        <v>Micronesia (Federated States of)</v>
      </c>
      <c r="C134" t="str">
        <v>Tier 2 (Medium-High)</v>
      </c>
      <c r="D134" t="str">
        <v>Services-Dominant</v>
      </c>
      <c r="E134" t="str">
        <v>High Vulnerability (&gt; 0.50)</v>
      </c>
      <c r="F134" t="str">
        <v>No Net Zero Target/Proposed</v>
      </c>
      <c r="G134">
        <v>0</v>
      </c>
      <c r="H134" t="str">
        <v/>
      </c>
      <c r="I134" s="105">
        <v>0</v>
      </c>
      <c r="J134" s="75">
        <v>0</v>
      </c>
      <c r="K134"/>
      <c r="L134" s="206"/>
      <c r="M134" s="80">
        <f>$L$131</f>
        <v>3.4482758620689655E-2</v>
      </c>
      <c r="N134"/>
      <c r="P134" s="37" t="s">
        <v>25</v>
      </c>
      <c r="Q134" s="38" t="s">
        <v>14</v>
      </c>
      <c r="R134" s="40" t="s">
        <v>26</v>
      </c>
      <c r="S134" s="40" t="s">
        <v>20</v>
      </c>
    </row>
    <row r="135" spans="1:19" ht="15" thickBot="1" x14ac:dyDescent="0.35">
      <c r="A135" s="215"/>
      <c r="B135" s="89" t="str">
        <v>Palau</v>
      </c>
      <c r="C135" s="89" t="str">
        <v>Tier 2 (Medium-High)</v>
      </c>
      <c r="D135" s="89" t="str">
        <v>Services-Dominant</v>
      </c>
      <c r="E135" s="89" t="str">
        <v>High Vulnerability (&gt; 0.50)</v>
      </c>
      <c r="F135" s="89" t="str">
        <v>No Net Zero Target/Proposed</v>
      </c>
      <c r="G135" s="89">
        <v>0</v>
      </c>
      <c r="H135" s="89">
        <v>84.209811532415003</v>
      </c>
      <c r="I135" s="106">
        <v>0</v>
      </c>
      <c r="J135" s="103">
        <v>0</v>
      </c>
      <c r="K135" s="89"/>
      <c r="L135" s="207"/>
      <c r="M135" s="90">
        <f>$L$131</f>
        <v>3.4482758620689655E-2</v>
      </c>
      <c r="N135"/>
    </row>
    <row r="136" spans="1:19" ht="15.6" customHeight="1" thickTop="1" thickBot="1" x14ac:dyDescent="0.35">
      <c r="A136" s="215"/>
      <c r="B136"/>
      <c r="C136"/>
      <c r="D136"/>
      <c r="E136"/>
      <c r="F136"/>
      <c r="G136"/>
      <c r="H136"/>
      <c r="I136" s="105"/>
      <c r="J136" s="75"/>
      <c r="K136"/>
      <c r="L136"/>
      <c r="M136"/>
      <c r="N136"/>
    </row>
    <row r="137" spans="1:19" ht="15.6" thickTop="1" thickBot="1" x14ac:dyDescent="0.35">
      <c r="A137" s="215"/>
      <c r="B137" s="85" t="str" cm="1">
        <f t="array" ref="B137:J137">_xlfn._xlws.SORT(_xlfn.CHOOSECOLS(_xlfn._xlws.FILTER(Table23[#All],(Table23[[#All],[Development Tier]]='Comparision Groups'!P138)*(Table23[[#All],[Economic Structure]]='Comparision Groups'!Q138)*(Table23[[#All],[Vulnerability Level]]='Comparision Groups'!R138)*(Table23[[#All],[Net Zero Target Status]]='Comparision Groups'!S138)," "),1,2,3,4,5,6, 8,9,10),1,1)</f>
        <v>China</v>
      </c>
      <c r="C137" s="86" t="str">
        <v>Tier 2 (Medium-High)</v>
      </c>
      <c r="D137" s="86" t="str">
        <v>Industry-Dominant</v>
      </c>
      <c r="E137" s="86" t="str">
        <v>Low Vulnerability (0.30 - 0.40)</v>
      </c>
      <c r="F137" s="86" t="str">
        <v>With Net Zero Target (In Law/Policy)</v>
      </c>
      <c r="G137" s="86">
        <v>2060</v>
      </c>
      <c r="H137" s="86">
        <v>56.105911645372998</v>
      </c>
      <c r="I137" s="107">
        <v>2.564102564102564E-2</v>
      </c>
      <c r="J137" s="101">
        <v>1.4386131191121281</v>
      </c>
      <c r="K137"/>
      <c r="L137" s="87">
        <f>ROUNDUP(I137,3)</f>
        <v>2.6000000000000002E-2</v>
      </c>
      <c r="M137" s="88">
        <f>L137</f>
        <v>2.6000000000000002E-2</v>
      </c>
      <c r="N137"/>
      <c r="P137" s="35" t="s">
        <v>1</v>
      </c>
      <c r="Q137" s="36" t="s">
        <v>2</v>
      </c>
      <c r="R137" s="36" t="s">
        <v>3</v>
      </c>
      <c r="S137" s="36" t="s">
        <v>4</v>
      </c>
    </row>
    <row r="138" spans="1:19" ht="15.6" customHeight="1" thickTop="1" x14ac:dyDescent="0.3">
      <c r="A138" s="215"/>
      <c r="B138"/>
      <c r="C138"/>
      <c r="D138"/>
      <c r="E138"/>
      <c r="F138"/>
      <c r="G138"/>
      <c r="H138"/>
      <c r="I138" s="105"/>
      <c r="J138" s="75"/>
      <c r="K138"/>
      <c r="L138"/>
      <c r="M138"/>
      <c r="N138"/>
      <c r="P138" s="37" t="s">
        <v>25</v>
      </c>
      <c r="Q138" s="34" t="s">
        <v>21</v>
      </c>
      <c r="R138" s="40" t="s">
        <v>17</v>
      </c>
      <c r="S138" s="40" t="s">
        <v>16</v>
      </c>
    </row>
    <row r="139" spans="1:19" ht="15.6" customHeight="1" thickBot="1" x14ac:dyDescent="0.35">
      <c r="A139" s="215"/>
      <c r="B139"/>
      <c r="C139"/>
      <c r="D139"/>
      <c r="E139"/>
      <c r="F139"/>
      <c r="G139"/>
      <c r="H139"/>
      <c r="I139" s="105"/>
      <c r="J139" s="75"/>
      <c r="K139"/>
      <c r="L139"/>
      <c r="M139"/>
      <c r="N139"/>
    </row>
    <row r="140" spans="1:19" ht="15" thickTop="1" x14ac:dyDescent="0.3">
      <c r="A140" s="215"/>
      <c r="B140" s="81" t="str" cm="1">
        <f t="array" ref="B140:J142">_xlfn._xlws.SORT(_xlfn.CHOOSECOLS(_xlfn._xlws.FILTER(Table23[#All],(Table23[[#All],[Development Tier]]='Comparision Groups'!P142)*(Table23[[#All],[Economic Structure]]='Comparision Groups'!Q142)*(Table23[[#All],[Vulnerability Level]]='Comparision Groups'!R142)*(Table23[[#All],[Net Zero Target Status]]='Comparision Groups'!S142)," "),1,2,3,4,5,6, 8,9,10),1,1)</f>
        <v>Algeria</v>
      </c>
      <c r="C140" s="82" t="str">
        <v>Tier 2 (Medium-High)</v>
      </c>
      <c r="D140" s="82" t="str">
        <v>Industry-Dominant</v>
      </c>
      <c r="E140" s="82" t="str">
        <v>Low Vulnerability (0.30 - 0.40)</v>
      </c>
      <c r="F140" s="82" t="str">
        <v>No Net Zero Target/Proposed</v>
      </c>
      <c r="G140" s="82">
        <v>0</v>
      </c>
      <c r="H140" s="82">
        <v>67.700756247715006</v>
      </c>
      <c r="I140" s="108">
        <v>0</v>
      </c>
      <c r="J140" s="102">
        <v>0</v>
      </c>
      <c r="K140" s="82"/>
      <c r="L140" s="208"/>
      <c r="M140" s="84">
        <f>$L$137</f>
        <v>2.6000000000000002E-2</v>
      </c>
      <c r="N140"/>
    </row>
    <row r="141" spans="1:19" x14ac:dyDescent="0.3">
      <c r="A141" s="215"/>
      <c r="B141" t="str">
        <v>Belarus</v>
      </c>
      <c r="C141" t="str">
        <v>Tier 2 (Medium-High)</v>
      </c>
      <c r="D141" t="str">
        <v>Industry-Dominant</v>
      </c>
      <c r="E141" t="str">
        <v>Low Vulnerability (0.30 - 0.40)</v>
      </c>
      <c r="F141" t="str">
        <v>No Net Zero Target/Proposed</v>
      </c>
      <c r="G141">
        <v>0</v>
      </c>
      <c r="H141">
        <v>16.699491601106999</v>
      </c>
      <c r="I141" s="105">
        <v>0</v>
      </c>
      <c r="J141" s="75">
        <v>0</v>
      </c>
      <c r="K141"/>
      <c r="L141" s="209"/>
      <c r="M141" s="80">
        <f>$L$137</f>
        <v>2.6000000000000002E-2</v>
      </c>
      <c r="N141"/>
      <c r="P141" s="35" t="s">
        <v>1</v>
      </c>
      <c r="Q141" s="36" t="s">
        <v>2</v>
      </c>
      <c r="R141" s="36" t="s">
        <v>3</v>
      </c>
      <c r="S141" s="36" t="s">
        <v>4</v>
      </c>
    </row>
    <row r="142" spans="1:19" ht="15" thickBot="1" x14ac:dyDescent="0.35">
      <c r="A142" s="215"/>
      <c r="B142" s="89" t="str">
        <v>Uzbekistan</v>
      </c>
      <c r="C142" s="89" t="str">
        <v>Tier 2 (Medium-High)</v>
      </c>
      <c r="D142" s="89" t="str">
        <v>Industry-Dominant</v>
      </c>
      <c r="E142" s="89" t="str">
        <v>Low Vulnerability (0.30 - 0.40)</v>
      </c>
      <c r="F142" s="89" t="str">
        <v>No Net Zero Target/Proposed</v>
      </c>
      <c r="G142" s="89" t="str">
        <v/>
      </c>
      <c r="H142" s="89">
        <v>9.1069026113189996E-2</v>
      </c>
      <c r="I142" s="106">
        <v>0</v>
      </c>
      <c r="J142" s="103">
        <v>0</v>
      </c>
      <c r="K142" s="89"/>
      <c r="L142" s="210"/>
      <c r="M142" s="90">
        <f>$L$137</f>
        <v>2.6000000000000002E-2</v>
      </c>
      <c r="N142"/>
      <c r="P142" s="37" t="s">
        <v>25</v>
      </c>
      <c r="Q142" s="34" t="s">
        <v>21</v>
      </c>
      <c r="R142" s="40" t="s">
        <v>17</v>
      </c>
      <c r="S142" s="40" t="s">
        <v>20</v>
      </c>
    </row>
    <row r="143" spans="1:19" ht="15.6" hidden="1" customHeight="1" thickTop="1" thickBot="1" x14ac:dyDescent="0.35">
      <c r="A143" s="215"/>
      <c r="B143"/>
      <c r="C143"/>
      <c r="D143"/>
      <c r="E143"/>
      <c r="F143"/>
      <c r="G143"/>
      <c r="H143"/>
      <c r="I143" s="105"/>
      <c r="J143" s="75"/>
      <c r="K143"/>
      <c r="L143"/>
      <c r="M143"/>
      <c r="N143"/>
    </row>
    <row r="144" spans="1:19" ht="15" thickTop="1" x14ac:dyDescent="0.3">
      <c r="A144" s="215"/>
      <c r="B144" s="81" t="str" cm="1">
        <f t="array" ref="B144:J147">_xlfn._xlws.SORT(_xlfn.CHOOSECOLS(_xlfn._xlws.FILTER(Table23[#All],(Table23[[#All],[Development Tier]]='Comparision Groups'!P146)*(Table23[[#All],[Economic Structure]]='Comparision Groups'!Q146)*(Table23[[#All],[Vulnerability Level]]='Comparision Groups'!R146)*(Table23[[#All],[Net Zero Target Status]]='Comparision Groups'!S146)," "),1,2,3,4,5,6, 8,9,10),1,1)</f>
        <v>Cambodia</v>
      </c>
      <c r="C144" s="82" t="str">
        <v>Tier 2 (Medium-High)</v>
      </c>
      <c r="D144" s="82" t="str">
        <v>Industry-Dominant</v>
      </c>
      <c r="E144" s="82" t="str">
        <v>Medium Vulnerability (0.40 - 0.50)</v>
      </c>
      <c r="F144" s="82" t="str">
        <v>With Net Zero Target (In Law/Policy)</v>
      </c>
      <c r="G144" s="82">
        <v>2050</v>
      </c>
      <c r="H144" s="82">
        <v>12.502621395350999</v>
      </c>
      <c r="I144" s="83">
        <v>3.4482758620689655E-2</v>
      </c>
      <c r="J144" s="102">
        <v>0.43112487570175861</v>
      </c>
      <c r="K144" s="82"/>
      <c r="L144" s="199">
        <f>(SUM(J144:J147)/SUM(H144:H147))</f>
        <v>3.4482758620689655E-2</v>
      </c>
      <c r="M144" s="91">
        <f>(IF($L$144&gt;I144,$L$144,I144))</f>
        <v>3.4482758620689655E-2</v>
      </c>
      <c r="N144"/>
    </row>
    <row r="145" spans="1:19" x14ac:dyDescent="0.3">
      <c r="A145" s="215"/>
      <c r="B145" t="str">
        <v>Lao People's Democratic Republic</v>
      </c>
      <c r="C145" t="str">
        <v>Tier 2 (Medium-High)</v>
      </c>
      <c r="D145" t="str">
        <v>Industry-Dominant</v>
      </c>
      <c r="E145" t="str">
        <v>Medium Vulnerability (0.40 - 0.50)</v>
      </c>
      <c r="F145" t="str">
        <v>With Net Zero Target (In Law/Policy)</v>
      </c>
      <c r="G145">
        <v>2050</v>
      </c>
      <c r="H145">
        <v>653.84613998739997</v>
      </c>
      <c r="I145" s="77">
        <v>3.4482758620689655E-2</v>
      </c>
      <c r="J145" s="75">
        <v>22.546418620255171</v>
      </c>
      <c r="K145"/>
      <c r="L145" s="211"/>
      <c r="M145" s="57">
        <f>(IF($L$144&gt;I145,$L$144,I145))</f>
        <v>3.4482758620689655E-2</v>
      </c>
      <c r="N145"/>
      <c r="P145" s="35" t="s">
        <v>1</v>
      </c>
      <c r="Q145" s="36" t="s">
        <v>2</v>
      </c>
      <c r="R145" s="36" t="s">
        <v>3</v>
      </c>
      <c r="S145" s="36" t="s">
        <v>4</v>
      </c>
    </row>
    <row r="146" spans="1:19" x14ac:dyDescent="0.3">
      <c r="A146" s="215"/>
      <c r="B146" t="str">
        <v>Peru</v>
      </c>
      <c r="C146" t="str">
        <v>Tier 2 (Medium-High)</v>
      </c>
      <c r="D146" t="str">
        <v>Industry-Dominant</v>
      </c>
      <c r="E146" t="str">
        <v>Medium Vulnerability (0.40 - 0.50)</v>
      </c>
      <c r="F146" t="str">
        <v>With Net Zero Target (In Law/Policy)</v>
      </c>
      <c r="G146">
        <v>2050</v>
      </c>
      <c r="H146">
        <v>94.048681371835997</v>
      </c>
      <c r="I146" s="77">
        <v>3.4482758620689655E-2</v>
      </c>
      <c r="J146" s="75">
        <v>3.2430579783391722</v>
      </c>
      <c r="K146"/>
      <c r="L146" s="211"/>
      <c r="M146" s="57">
        <f>(IF($L$144&gt;I146,$L$144,I146))</f>
        <v>3.4482758620689655E-2</v>
      </c>
      <c r="N146"/>
      <c r="P146" s="37" t="s">
        <v>25</v>
      </c>
      <c r="Q146" s="34" t="s">
        <v>21</v>
      </c>
      <c r="R146" s="40" t="s">
        <v>22</v>
      </c>
      <c r="S146" s="40" t="s">
        <v>16</v>
      </c>
    </row>
    <row r="147" spans="1:19" ht="15" thickBot="1" x14ac:dyDescent="0.35">
      <c r="A147" s="215"/>
      <c r="B147" s="89" t="str">
        <v>Viet nam</v>
      </c>
      <c r="C147" s="89" t="str">
        <v>Tier 2 (Medium-High)</v>
      </c>
      <c r="D147" s="89" t="str">
        <v>Industry-Dominant</v>
      </c>
      <c r="E147" s="89" t="str">
        <v>Medium Vulnerability (0.40 - 0.50)</v>
      </c>
      <c r="F147" s="89" t="str">
        <v>With Net Zero Target (In Law/Policy)</v>
      </c>
      <c r="G147" s="89">
        <v>2050</v>
      </c>
      <c r="H147" s="89">
        <v>0.64614359538246002</v>
      </c>
      <c r="I147" s="109">
        <v>3.4482758620689655E-2</v>
      </c>
      <c r="J147" s="103">
        <v>2.2280813633877933E-2</v>
      </c>
      <c r="K147" s="89"/>
      <c r="L147" s="200"/>
      <c r="M147" s="92">
        <f>(IF($L$144&gt;I147,$L$144,I147))</f>
        <v>3.4482758620689655E-2</v>
      </c>
      <c r="N147"/>
    </row>
    <row r="148" spans="1:19" ht="15.6" thickTop="1" thickBot="1" x14ac:dyDescent="0.35">
      <c r="A148" s="215"/>
      <c r="B148" s="85" t="str" cm="1">
        <f t="array" ref="B148:J148">_xlfn._xlws.SORT(_xlfn.CHOOSECOLS(_xlfn._xlws.FILTER(Table23[#All],(Table23[[#All],[Development Tier]]='Comparision Groups'!P149)*(Table23[[#All],[Economic Structure]]='Comparision Groups'!Q149)*(Table23[[#All],[Vulnerability Level]]='Comparision Groups'!R149)*(Table23[[#All],[Net Zero Target Status]]='Comparision Groups'!S149)," "),1,2,3,4,5,6, 8,9,10),1,1)</f>
        <v>Indonesia</v>
      </c>
      <c r="C148" s="86" t="str">
        <v>Tier 2 (Medium-High)</v>
      </c>
      <c r="D148" s="86" t="str">
        <v>Industry-Dominant</v>
      </c>
      <c r="E148" s="86" t="str">
        <v>Medium Vulnerability (0.40 - 0.50)</v>
      </c>
      <c r="F148" s="86" t="str">
        <v>No Net Zero Target/Proposed</v>
      </c>
      <c r="G148" s="86">
        <v>0</v>
      </c>
      <c r="H148" s="86">
        <v>4133.5543557464998</v>
      </c>
      <c r="I148" s="107">
        <v>0</v>
      </c>
      <c r="J148" s="101">
        <v>0</v>
      </c>
      <c r="K148" s="86"/>
      <c r="L148" s="93"/>
      <c r="M148" s="94">
        <f>L144</f>
        <v>3.4482758620689655E-2</v>
      </c>
      <c r="N148"/>
      <c r="P148" s="35" t="s">
        <v>1</v>
      </c>
      <c r="Q148" s="36" t="s">
        <v>2</v>
      </c>
      <c r="R148" s="36" t="s">
        <v>3</v>
      </c>
      <c r="S148" s="36" t="s">
        <v>4</v>
      </c>
    </row>
    <row r="149" spans="1:19" ht="15.6" customHeight="1" thickTop="1" thickBot="1" x14ac:dyDescent="0.35">
      <c r="A149" s="215"/>
      <c r="C149"/>
      <c r="D149"/>
      <c r="E149"/>
      <c r="F149"/>
      <c r="G149"/>
      <c r="H149"/>
      <c r="I149" s="105"/>
      <c r="J149" s="75"/>
      <c r="K149"/>
      <c r="L149" s="62"/>
      <c r="M149"/>
      <c r="N149"/>
      <c r="P149" s="37" t="s">
        <v>25</v>
      </c>
      <c r="Q149" s="34" t="s">
        <v>21</v>
      </c>
      <c r="R149" s="40" t="s">
        <v>22</v>
      </c>
      <c r="S149" s="40" t="s">
        <v>20</v>
      </c>
    </row>
    <row r="150" spans="1:19" ht="15.6" customHeight="1" thickTop="1" thickBot="1" x14ac:dyDescent="0.35">
      <c r="A150" s="215"/>
      <c r="B150" s="81"/>
      <c r="C150"/>
      <c r="D150"/>
      <c r="E150"/>
      <c r="F150"/>
      <c r="G150"/>
      <c r="H150"/>
      <c r="I150" s="105"/>
      <c r="J150" s="75"/>
      <c r="K150"/>
      <c r="L150" s="78"/>
      <c r="M150"/>
      <c r="N150"/>
    </row>
    <row r="151" spans="1:19" ht="15.6" thickTop="1" thickBot="1" x14ac:dyDescent="0.35">
      <c r="A151" s="215"/>
      <c r="B151" s="85" t="str" cm="1">
        <f t="array" ref="B151:J151">_xlfn._xlws.SORT(_xlfn.CHOOSECOLS(_xlfn._xlws.FILTER(Table23[#All],(Table23[[#All],[Development Tier]]='Comparision Groups'!P153)*(Table23[[#All],[Economic Structure]]='Comparision Groups'!Q153)*(Table23[[#All],[Vulnerability Level]]='Comparision Groups'!R153)*(Table23[[#All],[Net Zero Target Status]]='Comparision Groups'!S153)," "),1,2,3,4,5,6, 8,9,10),1,1)</f>
        <v>Kazakhstan</v>
      </c>
      <c r="C151" s="86" t="str">
        <v>Tier 2 (Medium-High)</v>
      </c>
      <c r="D151" s="86" t="str">
        <v>Resource-Dependent</v>
      </c>
      <c r="E151" s="86" t="str">
        <v>Low Vulnerability (0.30 - 0.40)</v>
      </c>
      <c r="F151" s="86" t="str">
        <v>With Net Zero Target (In Law/Policy)</v>
      </c>
      <c r="G151" s="86">
        <v>2060</v>
      </c>
      <c r="H151" s="86">
        <v>107.97690921511</v>
      </c>
      <c r="I151" s="104">
        <v>2.564102564102564E-2</v>
      </c>
      <c r="J151" s="101">
        <v>2.7686386978233331</v>
      </c>
      <c r="K151" s="86"/>
      <c r="L151" s="87">
        <f>ROUNDUP(I151,3)</f>
        <v>2.6000000000000002E-2</v>
      </c>
      <c r="M151" s="97">
        <f>L151</f>
        <v>2.6000000000000002E-2</v>
      </c>
      <c r="N151"/>
    </row>
    <row r="152" spans="1:19" ht="15.6" customHeight="1" thickTop="1" thickBot="1" x14ac:dyDescent="0.35">
      <c r="A152" s="215"/>
      <c r="B152"/>
      <c r="C152"/>
      <c r="D152"/>
      <c r="E152"/>
      <c r="F152"/>
      <c r="G152"/>
      <c r="H152"/>
      <c r="I152" s="105"/>
      <c r="J152" s="75"/>
      <c r="K152"/>
      <c r="L152" s="62"/>
      <c r="M152"/>
      <c r="N152"/>
      <c r="P152" s="35" t="s">
        <v>1</v>
      </c>
      <c r="Q152" s="36" t="s">
        <v>2</v>
      </c>
      <c r="R152" s="36" t="s">
        <v>3</v>
      </c>
      <c r="S152" s="36" t="s">
        <v>4</v>
      </c>
    </row>
    <row r="153" spans="1:19" ht="15.6" customHeight="1" thickTop="1" thickBot="1" x14ac:dyDescent="0.35">
      <c r="A153" s="215"/>
      <c r="B153" s="81"/>
      <c r="C153"/>
      <c r="D153"/>
      <c r="E153"/>
      <c r="F153"/>
      <c r="G153"/>
      <c r="H153"/>
      <c r="I153" s="105"/>
      <c r="J153" s="75"/>
      <c r="K153"/>
      <c r="L153"/>
      <c r="M153"/>
      <c r="N153"/>
      <c r="P153" s="37" t="s">
        <v>25</v>
      </c>
      <c r="Q153" s="34" t="s">
        <v>23</v>
      </c>
      <c r="R153" s="40" t="s">
        <v>17</v>
      </c>
      <c r="S153" s="40" t="s">
        <v>16</v>
      </c>
    </row>
    <row r="154" spans="1:19" ht="15" thickTop="1" x14ac:dyDescent="0.3">
      <c r="A154" s="215"/>
      <c r="B154" s="81" t="str" cm="1">
        <f t="array" ref="B154:J156">_xlfn._xlws.SORT(_xlfn.CHOOSECOLS(_xlfn._xlws.FILTER(Table23[#All],(Table23[[#All],[Development Tier]]='Comparision Groups'!P156)*(Table23[[#All],[Economic Structure]]='Comparision Groups'!Q156)*(Table23[[#All],[Vulnerability Level]]='Comparision Groups'!R156)*(Table23[[#All],[Net Zero Target Status]]='Comparision Groups'!S156)," "),1,2,3,4,5,6, 8,9,10),1,1)</f>
        <v>Iran (Islamic Republic of)</v>
      </c>
      <c r="C154" s="82" t="str">
        <v>Tier 2 (Medium-High)</v>
      </c>
      <c r="D154" s="82" t="str">
        <v>Resource-Dependent</v>
      </c>
      <c r="E154" s="82" t="str">
        <v>Low Vulnerability (0.30 - 0.40)</v>
      </c>
      <c r="F154" s="82" t="str">
        <v>No Net Zero Target/Proposed</v>
      </c>
      <c r="G154" s="82">
        <v>0</v>
      </c>
      <c r="H154" s="82">
        <v>362.78479656291</v>
      </c>
      <c r="I154" s="108">
        <v>0</v>
      </c>
      <c r="J154" s="102">
        <v>0</v>
      </c>
      <c r="K154" s="82"/>
      <c r="L154" s="214"/>
      <c r="M154" s="84">
        <f>M151</f>
        <v>2.6000000000000002E-2</v>
      </c>
      <c r="N154"/>
    </row>
    <row r="155" spans="1:19" x14ac:dyDescent="0.3">
      <c r="A155" s="215"/>
      <c r="B155" t="str">
        <v>Mongolia</v>
      </c>
      <c r="C155" t="str">
        <v>Tier 2 (Medium-High)</v>
      </c>
      <c r="D155" t="str">
        <v>Resource-Dependent</v>
      </c>
      <c r="E155" t="str">
        <v>Low Vulnerability (0.30 - 0.40)</v>
      </c>
      <c r="F155" t="str">
        <v>No Net Zero Target/Proposed</v>
      </c>
      <c r="G155">
        <v>0</v>
      </c>
      <c r="H155">
        <v>2.0338652584277002</v>
      </c>
      <c r="I155" s="105">
        <v>0</v>
      </c>
      <c r="J155" s="75">
        <v>0</v>
      </c>
      <c r="K155"/>
      <c r="L155" s="209"/>
      <c r="M155" s="80">
        <f>M151</f>
        <v>2.6000000000000002E-2</v>
      </c>
      <c r="N155"/>
      <c r="P155" s="35" t="s">
        <v>1</v>
      </c>
      <c r="Q155" s="36" t="s">
        <v>2</v>
      </c>
      <c r="R155" s="36" t="s">
        <v>3</v>
      </c>
      <c r="S155" s="36" t="s">
        <v>4</v>
      </c>
    </row>
    <row r="156" spans="1:19" ht="15" thickBot="1" x14ac:dyDescent="0.35">
      <c r="A156" s="215"/>
      <c r="B156" s="89" t="str">
        <v>Turkmenistan</v>
      </c>
      <c r="C156" s="89" t="str">
        <v>Tier 2 (Medium-High)</v>
      </c>
      <c r="D156" s="89" t="str">
        <v>Resource-Dependent</v>
      </c>
      <c r="E156" s="89" t="str">
        <v>Low Vulnerability (0.30 - 0.40)</v>
      </c>
      <c r="F156" s="89" t="str">
        <v>No Net Zero Target/Proposed</v>
      </c>
      <c r="G156" s="89" t="str">
        <v/>
      </c>
      <c r="H156" s="89">
        <v>89.815439405641001</v>
      </c>
      <c r="I156" s="106">
        <v>0</v>
      </c>
      <c r="J156" s="103">
        <v>0</v>
      </c>
      <c r="K156" s="89"/>
      <c r="L156" s="210"/>
      <c r="M156" s="90">
        <f>M151</f>
        <v>2.6000000000000002E-2</v>
      </c>
      <c r="N156"/>
      <c r="P156" s="37" t="s">
        <v>25</v>
      </c>
      <c r="Q156" s="34" t="s">
        <v>23</v>
      </c>
      <c r="R156" s="40" t="s">
        <v>17</v>
      </c>
      <c r="S156" s="40" t="s">
        <v>20</v>
      </c>
    </row>
    <row r="157" spans="1:19" ht="15" thickTop="1" x14ac:dyDescent="0.3">
      <c r="A157" s="215"/>
      <c r="B157" s="81" t="str" cm="1">
        <f t="array" ref="B157:J160">_xlfn._xlws.SORT(_xlfn.CHOOSECOLS(_xlfn._xlws.FILTER(Table23[#All],(Table23[[#All],[Development Tier]]='Comparision Groups'!P159)*(Table23[[#All],[Economic Structure]]='Comparision Groups'!Q159)*(Table23[[#All],[Vulnerability Level]]='Comparision Groups'!R159)*(Table23[[#All],[Net Zero Target Status]]='Comparision Groups'!S159)," "),1,2,3,4,5,6, 8,9,10),1,1)</f>
        <v>Azerbaijan</v>
      </c>
      <c r="C157" s="82" t="str">
        <v>Tier 2 (Medium-High)</v>
      </c>
      <c r="D157" s="82" t="str">
        <v>Resource-Dependent</v>
      </c>
      <c r="E157" s="82" t="str">
        <v>Medium Vulnerability (0.40 - 0.50)</v>
      </c>
      <c r="F157" s="82" t="str">
        <v>No Net Zero Target/Proposed</v>
      </c>
      <c r="G157" s="82" t="str">
        <v/>
      </c>
      <c r="H157" s="82">
        <v>571.83984854670996</v>
      </c>
      <c r="I157" s="108">
        <v>0</v>
      </c>
      <c r="J157" s="102">
        <v>0</v>
      </c>
      <c r="K157" s="82"/>
      <c r="L157" s="81"/>
      <c r="M157" s="84">
        <f>M154</f>
        <v>2.6000000000000002E-2</v>
      </c>
      <c r="N157"/>
    </row>
    <row r="158" spans="1:19" x14ac:dyDescent="0.3">
      <c r="A158" s="215"/>
      <c r="B158" t="str">
        <v>Equatorial Guinea</v>
      </c>
      <c r="C158" t="str">
        <v>Tier 2 (Medium-High)</v>
      </c>
      <c r="D158" t="str">
        <v>Resource-Dependent</v>
      </c>
      <c r="E158" t="str">
        <v>Medium Vulnerability (0.40 - 0.50)</v>
      </c>
      <c r="F158" t="str">
        <v>No Net Zero Target/Proposed</v>
      </c>
      <c r="G158" t="str">
        <v/>
      </c>
      <c r="H158">
        <v>0.68479507293984998</v>
      </c>
      <c r="I158" s="105">
        <v>0</v>
      </c>
      <c r="J158" s="75">
        <v>0</v>
      </c>
      <c r="K158"/>
      <c r="M158" s="80">
        <f>M157</f>
        <v>2.6000000000000002E-2</v>
      </c>
      <c r="N158"/>
      <c r="P158" s="35" t="s">
        <v>1</v>
      </c>
      <c r="Q158" s="36" t="s">
        <v>2</v>
      </c>
      <c r="R158" s="36" t="s">
        <v>3</v>
      </c>
      <c r="S158" s="36" t="s">
        <v>4</v>
      </c>
    </row>
    <row r="159" spans="1:19" x14ac:dyDescent="0.3">
      <c r="A159" s="215"/>
      <c r="B159" t="str">
        <v>Iraq</v>
      </c>
      <c r="C159" t="str">
        <v>Tier 2 (Medium-High)</v>
      </c>
      <c r="D159" t="str">
        <v>Resource-Dependent</v>
      </c>
      <c r="E159" t="str">
        <v>Medium Vulnerability (0.40 - 0.50)</v>
      </c>
      <c r="F159" t="str">
        <v>No Net Zero Target/Proposed</v>
      </c>
      <c r="G159" t="str">
        <v/>
      </c>
      <c r="H159">
        <v>4.171936013462</v>
      </c>
      <c r="I159" s="105">
        <v>0</v>
      </c>
      <c r="J159" s="75">
        <v>0</v>
      </c>
      <c r="K159"/>
      <c r="M159" s="80">
        <f>M157</f>
        <v>2.6000000000000002E-2</v>
      </c>
      <c r="N159"/>
      <c r="P159" s="37" t="s">
        <v>25</v>
      </c>
      <c r="Q159" s="34" t="s">
        <v>23</v>
      </c>
      <c r="R159" s="40" t="s">
        <v>22</v>
      </c>
      <c r="S159" s="40" t="s">
        <v>20</v>
      </c>
    </row>
    <row r="160" spans="1:19" ht="15" thickBot="1" x14ac:dyDescent="0.35">
      <c r="A160" s="215"/>
      <c r="B160" s="89" t="str">
        <v>Libya</v>
      </c>
      <c r="C160" s="89" t="str">
        <v>Tier 2 (Medium-High)</v>
      </c>
      <c r="D160" s="89" t="str">
        <v>Resource-Dependent</v>
      </c>
      <c r="E160" s="89" t="str">
        <v>Medium Vulnerability (0.40 - 0.50)</v>
      </c>
      <c r="F160" s="89" t="str">
        <v>No Net Zero Target/Proposed</v>
      </c>
      <c r="G160" s="89" t="str">
        <v/>
      </c>
      <c r="H160" s="89">
        <v>95.929766915197007</v>
      </c>
      <c r="I160" s="106">
        <v>0</v>
      </c>
      <c r="J160" s="103">
        <v>0</v>
      </c>
      <c r="K160" s="89"/>
      <c r="L160" s="98"/>
      <c r="M160" s="90">
        <f>M157</f>
        <v>2.6000000000000002E-2</v>
      </c>
      <c r="N160"/>
    </row>
    <row r="161" spans="1:19" ht="15.6" thickTop="1" thickBot="1" x14ac:dyDescent="0.35">
      <c r="A161" s="215"/>
      <c r="B161" s="85" t="str" cm="1">
        <f t="array" ref="B161:J161">_xlfn._xlws.SORT(_xlfn.CHOOSECOLS(_xlfn._xlws.FILTER(Table23[#All],(Table23[[#All],[Development Tier]]='Comparision Groups'!P162)*(Table23[[#All],[Economic Structure]]='Comparision Groups'!Q162)*(Table23[[#All],[Vulnerability Level]]='Comparision Groups'!R162)*(Table23[[#All],[Net Zero Target Status]]='Comparision Groups'!S162)," "),1,2,3,4,5,6, 8,9,10),1,1)</f>
        <v>Congo</v>
      </c>
      <c r="C161" s="86" t="str">
        <v>Tier 2 (Medium-High)</v>
      </c>
      <c r="D161" s="86" t="str">
        <v>Resource-Dependent</v>
      </c>
      <c r="E161" s="86" t="str">
        <v>High Vulnerability (&gt; 0.50)</v>
      </c>
      <c r="F161" s="86" t="str">
        <v>No Net Zero Target/Proposed</v>
      </c>
      <c r="G161" s="86">
        <v>0</v>
      </c>
      <c r="H161" s="86">
        <v>223.96663405241</v>
      </c>
      <c r="I161" s="107">
        <v>0</v>
      </c>
      <c r="J161" s="101">
        <v>0</v>
      </c>
      <c r="K161" s="86"/>
      <c r="L161" s="85"/>
      <c r="M161" s="94">
        <f>M157</f>
        <v>2.6000000000000002E-2</v>
      </c>
      <c r="N161"/>
      <c r="P161" s="35" t="s">
        <v>1</v>
      </c>
      <c r="Q161" s="36" t="s">
        <v>2</v>
      </c>
      <c r="R161" s="36" t="s">
        <v>3</v>
      </c>
      <c r="S161" s="36" t="s">
        <v>4</v>
      </c>
    </row>
    <row r="162" spans="1:19" ht="15.6" thickTop="1" thickBot="1" x14ac:dyDescent="0.35">
      <c r="B162"/>
      <c r="C162"/>
      <c r="D162"/>
      <c r="E162"/>
      <c r="F162"/>
      <c r="G162"/>
      <c r="H162"/>
      <c r="I162"/>
      <c r="J162"/>
      <c r="K162"/>
      <c r="L162"/>
      <c r="M162"/>
      <c r="N162"/>
      <c r="P162" s="37" t="s">
        <v>25</v>
      </c>
      <c r="Q162" s="34" t="s">
        <v>23</v>
      </c>
      <c r="R162" s="40" t="s">
        <v>26</v>
      </c>
      <c r="S162" s="40" t="s">
        <v>20</v>
      </c>
    </row>
    <row r="163" spans="1:19" ht="15.6" thickTop="1" thickBot="1" x14ac:dyDescent="0.35">
      <c r="A163" s="212" t="s">
        <v>27</v>
      </c>
      <c r="B163" s="85" t="str" cm="1">
        <f t="array" ref="B163:J163">_xlfn._xlws.SORT(_xlfn.CHOOSECOLS(_xlfn._xlws.FILTER(Table23[#All],(Table23[[#All],[Development Tier]]='Comparision Groups'!P165)*(Table23[[#All],[Economic Structure]]='Comparision Groups'!Q165)*(Table23[[#All],[Vulnerability Level]]='Comparision Groups'!R165)*(Table23[[#All],[Net Zero Target Status]]='Comparision Groups'!S165)," "),1,2,3,4,5,6, 8,9,10),1,1)</f>
        <v>India</v>
      </c>
      <c r="C163" s="86" t="str">
        <v>Tier 3 (Medium)</v>
      </c>
      <c r="D163" s="86" t="str">
        <v>Services-Dominant</v>
      </c>
      <c r="E163" s="86" t="str">
        <v>Medium Vulnerability (0.40 - 0.50)</v>
      </c>
      <c r="F163" s="86" t="str">
        <v>With Net Zero Target (In Law/Policy)</v>
      </c>
      <c r="G163" s="86">
        <v>2070</v>
      </c>
      <c r="H163" s="86">
        <v>1200.1997867973</v>
      </c>
      <c r="I163" s="86">
        <v>2.0408163265306121E-2</v>
      </c>
      <c r="J163" s="86">
        <v>24.493873199944897</v>
      </c>
      <c r="K163" s="86"/>
      <c r="L163" s="87">
        <f>ROUNDUP(I163,3)</f>
        <v>2.1000000000000001E-2</v>
      </c>
      <c r="M163" s="97">
        <f>L163</f>
        <v>2.1000000000000001E-2</v>
      </c>
      <c r="N163"/>
    </row>
    <row r="164" spans="1:19" ht="15.6" customHeight="1" thickTop="1" x14ac:dyDescent="0.3">
      <c r="A164" s="213"/>
      <c r="B164"/>
      <c r="C164"/>
      <c r="D164"/>
      <c r="E164"/>
      <c r="F164"/>
      <c r="G164"/>
      <c r="H164"/>
      <c r="I164"/>
      <c r="J164"/>
      <c r="K164"/>
      <c r="L164"/>
      <c r="M164"/>
      <c r="N164"/>
      <c r="P164" s="35" t="s">
        <v>1</v>
      </c>
      <c r="Q164" s="36" t="s">
        <v>2</v>
      </c>
      <c r="R164" s="36" t="s">
        <v>3</v>
      </c>
      <c r="S164" s="36" t="s">
        <v>4</v>
      </c>
    </row>
    <row r="165" spans="1:19" ht="15.6" customHeight="1" thickBot="1" x14ac:dyDescent="0.35">
      <c r="A165" s="213"/>
      <c r="B165"/>
      <c r="C165"/>
      <c r="D165"/>
      <c r="E165"/>
      <c r="F165"/>
      <c r="G165"/>
      <c r="H165"/>
      <c r="I165"/>
      <c r="J165"/>
      <c r="K165"/>
      <c r="L165"/>
      <c r="M165"/>
      <c r="N165"/>
      <c r="P165" s="37" t="s">
        <v>27</v>
      </c>
      <c r="Q165" s="38" t="s">
        <v>14</v>
      </c>
      <c r="R165" s="72" t="s">
        <v>22</v>
      </c>
      <c r="S165" s="40" t="s">
        <v>16</v>
      </c>
    </row>
    <row r="166" spans="1:19" ht="15" thickTop="1" x14ac:dyDescent="0.3">
      <c r="A166" s="213"/>
      <c r="B166" s="81" t="str" cm="1">
        <f t="array" ref="B166:J169">_xlfn._xlws.SORT(_xlfn.CHOOSECOLS(_xlfn._xlws.FILTER(Table23[#All],(Table23[[#All],[Development Tier]]='Comparision Groups'!P168)*(Table23[[#All],[Economic Structure]]='Comparision Groups'!Q168)*(Table23[[#All],[Vulnerability Level]]='Comparision Groups'!R168)*(Table23[[#All],[Net Zero Target Status]]='Comparision Groups'!S168)," "),1,2,3,4,5,6, 8,9,10),1,1)</f>
        <v>Bolivia (Plurinational State of)</v>
      </c>
      <c r="C166" s="82" t="str">
        <v>Tier 3 (Medium)</v>
      </c>
      <c r="D166" s="82" t="str">
        <v>Services-Dominant</v>
      </c>
      <c r="E166" s="82" t="str">
        <v>Medium Vulnerability (0.40 - 0.50)</v>
      </c>
      <c r="F166" s="82" t="str">
        <v>No Net Zero Target/Proposed</v>
      </c>
      <c r="G166" s="82">
        <v>0</v>
      </c>
      <c r="H166" s="82">
        <v>29.397991348245998</v>
      </c>
      <c r="I166" s="82">
        <v>0</v>
      </c>
      <c r="J166" s="82">
        <v>0</v>
      </c>
      <c r="K166" s="82"/>
      <c r="L166" s="201"/>
      <c r="M166" s="84">
        <f>M163</f>
        <v>2.1000000000000001E-2</v>
      </c>
      <c r="N166"/>
    </row>
    <row r="167" spans="1:19" x14ac:dyDescent="0.3">
      <c r="A167" s="213"/>
      <c r="B167" t="str">
        <v>Eswatini (Kingdom of)</v>
      </c>
      <c r="C167" t="str">
        <v>Tier 3 (Medium)</v>
      </c>
      <c r="D167" t="str">
        <v>Services-Dominant</v>
      </c>
      <c r="E167" t="str">
        <v>Medium Vulnerability (0.40 - 0.50)</v>
      </c>
      <c r="F167" t="str">
        <v>No Net Zero Target/Proposed</v>
      </c>
      <c r="G167">
        <v>0</v>
      </c>
      <c r="H167">
        <v>170.03385065136999</v>
      </c>
      <c r="I167">
        <v>0</v>
      </c>
      <c r="J167">
        <v>0</v>
      </c>
      <c r="K167"/>
      <c r="L167" s="202"/>
      <c r="M167" s="80">
        <f>M163</f>
        <v>2.1000000000000001E-2</v>
      </c>
      <c r="N167"/>
      <c r="P167" s="35" t="s">
        <v>1</v>
      </c>
      <c r="Q167" s="36" t="s">
        <v>2</v>
      </c>
      <c r="R167" s="36" t="s">
        <v>3</v>
      </c>
      <c r="S167" s="36" t="s">
        <v>4</v>
      </c>
    </row>
    <row r="168" spans="1:19" x14ac:dyDescent="0.3">
      <c r="A168" s="213"/>
      <c r="B168" t="str">
        <v>Guatemala</v>
      </c>
      <c r="C168" t="str">
        <v>Tier 3 (Medium)</v>
      </c>
      <c r="D168" t="str">
        <v>Services-Dominant</v>
      </c>
      <c r="E168" t="str">
        <v>Medium Vulnerability (0.40 - 0.50)</v>
      </c>
      <c r="F168" t="str">
        <v>No Net Zero Target/Proposed</v>
      </c>
      <c r="G168">
        <v>0</v>
      </c>
      <c r="H168">
        <v>0.64726465731155003</v>
      </c>
      <c r="I168">
        <v>0</v>
      </c>
      <c r="J168">
        <v>0</v>
      </c>
      <c r="K168"/>
      <c r="L168" s="202"/>
      <c r="M168" s="80">
        <f>M163</f>
        <v>2.1000000000000001E-2</v>
      </c>
      <c r="N168"/>
      <c r="P168" s="37" t="s">
        <v>27</v>
      </c>
      <c r="Q168" s="38" t="s">
        <v>14</v>
      </c>
      <c r="R168" s="72" t="s">
        <v>22</v>
      </c>
      <c r="S168" s="40" t="s">
        <v>20</v>
      </c>
    </row>
    <row r="169" spans="1:19" ht="15" thickBot="1" x14ac:dyDescent="0.35">
      <c r="A169" s="213"/>
      <c r="B169" s="89" t="str">
        <v>Lesotho</v>
      </c>
      <c r="C169" s="89" t="str">
        <v>Tier 3 (Medium)</v>
      </c>
      <c r="D169" s="89" t="str">
        <v>Services-Dominant</v>
      </c>
      <c r="E169" s="89" t="str">
        <v>Medium Vulnerability (0.40 - 0.50)</v>
      </c>
      <c r="F169" s="89" t="str">
        <v>No Net Zero Target/Proposed</v>
      </c>
      <c r="G169" s="89">
        <v>0</v>
      </c>
      <c r="H169" s="89">
        <v>24.672324496902</v>
      </c>
      <c r="I169" s="89">
        <v>0</v>
      </c>
      <c r="J169" s="89">
        <v>0</v>
      </c>
      <c r="K169" s="89"/>
      <c r="L169" s="203"/>
      <c r="M169" s="90">
        <f>M163</f>
        <v>2.1000000000000001E-2</v>
      </c>
      <c r="N169"/>
    </row>
    <row r="170" spans="1:19" ht="15" thickTop="1" x14ac:dyDescent="0.3">
      <c r="A170" s="213"/>
      <c r="B170" s="81" t="str" cm="1">
        <f t="array" ref="B170:J177">_xlfn._xlws.SORT(_xlfn.CHOOSECOLS(_xlfn._xlws.FILTER(Table23[#All],(Table23[[#All],[Development Tier]]='Comparision Groups'!P172)*(Table23[[#All],[Economic Structure]]='Comparision Groups'!Q172)*(Table23[[#All],[Vulnerability Level]]='Comparision Groups'!R172)*(Table23[[#All],[Net Zero Target Status]]='Comparision Groups'!S172)," "),1,2,3,4,5,6, 8,9,10),1,1)</f>
        <v>Bangladesh</v>
      </c>
      <c r="C170" s="82" t="str">
        <v>Tier 3 (Medium)</v>
      </c>
      <c r="D170" s="82" t="str">
        <v>Services-Dominant</v>
      </c>
      <c r="E170" s="82" t="str">
        <v>High Vulnerability (&gt; 0.50)</v>
      </c>
      <c r="F170" s="82" t="str">
        <v>No Net Zero Target/Proposed</v>
      </c>
      <c r="G170" s="82">
        <v>0</v>
      </c>
      <c r="H170" s="82">
        <v>7.0491399156994001</v>
      </c>
      <c r="I170" s="82">
        <v>0</v>
      </c>
      <c r="J170" s="82">
        <v>0</v>
      </c>
      <c r="K170" s="82"/>
      <c r="L170" s="208"/>
      <c r="M170" s="84">
        <f>M166</f>
        <v>2.1000000000000001E-2</v>
      </c>
      <c r="N170"/>
    </row>
    <row r="171" spans="1:19" x14ac:dyDescent="0.3">
      <c r="A171" s="213"/>
      <c r="B171" t="str">
        <v>Haiti</v>
      </c>
      <c r="C171" t="str">
        <v>Tier 3 (Medium)</v>
      </c>
      <c r="D171" t="str">
        <v>Services-Dominant</v>
      </c>
      <c r="E171" t="str">
        <v>High Vulnerability (&gt; 0.50)</v>
      </c>
      <c r="F171" t="str">
        <v>No Net Zero Target/Proposed</v>
      </c>
      <c r="G171">
        <v>0</v>
      </c>
      <c r="H171">
        <v>40.167760578189998</v>
      </c>
      <c r="I171">
        <v>0</v>
      </c>
      <c r="J171">
        <v>0</v>
      </c>
      <c r="K171"/>
      <c r="L171" s="209"/>
      <c r="M171" s="80">
        <f>$M$170</f>
        <v>2.1000000000000001E-2</v>
      </c>
      <c r="N171"/>
      <c r="P171" s="35" t="s">
        <v>1</v>
      </c>
      <c r="Q171" s="36" t="s">
        <v>2</v>
      </c>
      <c r="R171" s="36" t="s">
        <v>3</v>
      </c>
      <c r="S171" s="36" t="s">
        <v>4</v>
      </c>
    </row>
    <row r="172" spans="1:19" x14ac:dyDescent="0.3">
      <c r="A172" s="213"/>
      <c r="B172" t="str">
        <v>Malawi</v>
      </c>
      <c r="C172" t="str">
        <v>Tier 3 (Medium)</v>
      </c>
      <c r="D172" t="str">
        <v>Services-Dominant</v>
      </c>
      <c r="E172" t="str">
        <v>High Vulnerability (&gt; 0.50)</v>
      </c>
      <c r="F172" t="str">
        <v>No Net Zero Target/Proposed</v>
      </c>
      <c r="G172">
        <v>0</v>
      </c>
      <c r="H172">
        <v>7.8609330392057002</v>
      </c>
      <c r="I172">
        <v>0</v>
      </c>
      <c r="J172">
        <v>0</v>
      </c>
      <c r="K172"/>
      <c r="L172" s="209"/>
      <c r="M172" s="80">
        <f t="shared" ref="M172:M177" si="7">$M$170</f>
        <v>2.1000000000000001E-2</v>
      </c>
      <c r="N172"/>
      <c r="P172" s="37" t="s">
        <v>27</v>
      </c>
      <c r="Q172" s="38" t="s">
        <v>14</v>
      </c>
      <c r="R172" s="40" t="s">
        <v>26</v>
      </c>
      <c r="S172" s="40" t="s">
        <v>20</v>
      </c>
    </row>
    <row r="173" spans="1:19" x14ac:dyDescent="0.3">
      <c r="A173" s="213"/>
      <c r="B173" t="str">
        <v>Pakistan</v>
      </c>
      <c r="C173" t="str">
        <v>Tier 3 (Medium)</v>
      </c>
      <c r="D173" t="str">
        <v>Services-Dominant</v>
      </c>
      <c r="E173" t="str">
        <v>High Vulnerability (&gt; 0.50)</v>
      </c>
      <c r="F173" t="str">
        <v>No Net Zero Target/Proposed</v>
      </c>
      <c r="G173">
        <v>0</v>
      </c>
      <c r="H173">
        <v>56.830982733611002</v>
      </c>
      <c r="I173">
        <v>0</v>
      </c>
      <c r="J173">
        <v>0</v>
      </c>
      <c r="K173"/>
      <c r="L173" s="209"/>
      <c r="M173" s="80">
        <f t="shared" si="7"/>
        <v>2.1000000000000001E-2</v>
      </c>
      <c r="N173"/>
    </row>
    <row r="174" spans="1:19" x14ac:dyDescent="0.3">
      <c r="A174" s="213"/>
      <c r="B174" t="str">
        <v>Sao Tome and Principe</v>
      </c>
      <c r="C174" t="str">
        <v>Tier 3 (Medium)</v>
      </c>
      <c r="D174" t="str">
        <v>Services-Dominant</v>
      </c>
      <c r="E174" t="str">
        <v>High Vulnerability (&gt; 0.50)</v>
      </c>
      <c r="F174" t="str">
        <v>No Net Zero Target/Proposed</v>
      </c>
      <c r="G174">
        <v>0</v>
      </c>
      <c r="H174" t="str">
        <v/>
      </c>
      <c r="I174">
        <v>0</v>
      </c>
      <c r="J174">
        <v>0</v>
      </c>
      <c r="K174"/>
      <c r="L174" s="209"/>
      <c r="M174" s="80">
        <f t="shared" si="7"/>
        <v>2.1000000000000001E-2</v>
      </c>
      <c r="N174"/>
    </row>
    <row r="175" spans="1:19" x14ac:dyDescent="0.3">
      <c r="A175" s="213"/>
      <c r="B175" t="str">
        <v>Senegal</v>
      </c>
      <c r="C175" t="str">
        <v>Tier 3 (Medium)</v>
      </c>
      <c r="D175" t="str">
        <v>Services-Dominant</v>
      </c>
      <c r="E175" t="str">
        <v>High Vulnerability (&gt; 0.50)</v>
      </c>
      <c r="F175" t="str">
        <v>No Net Zero Target/Proposed</v>
      </c>
      <c r="G175" t="str">
        <v/>
      </c>
      <c r="H175">
        <v>746.94368210501</v>
      </c>
      <c r="I175">
        <v>0</v>
      </c>
      <c r="J175">
        <v>0</v>
      </c>
      <c r="K175"/>
      <c r="L175" s="209"/>
      <c r="M175" s="80">
        <f t="shared" si="7"/>
        <v>2.1000000000000001E-2</v>
      </c>
      <c r="N175"/>
    </row>
    <row r="176" spans="1:19" x14ac:dyDescent="0.3">
      <c r="A176" s="213"/>
      <c r="B176" t="str">
        <v>Sierra Leone</v>
      </c>
      <c r="C176" t="str">
        <v>Tier 3 (Medium)</v>
      </c>
      <c r="D176" t="str">
        <v>Services-Dominant</v>
      </c>
      <c r="E176" t="str">
        <v>High Vulnerability (&gt; 0.50)</v>
      </c>
      <c r="F176" t="str">
        <v>No Net Zero Target/Proposed</v>
      </c>
      <c r="G176">
        <v>0</v>
      </c>
      <c r="H176">
        <v>2.1271020996456998E-2</v>
      </c>
      <c r="I176">
        <v>0</v>
      </c>
      <c r="J176">
        <v>0</v>
      </c>
      <c r="K176"/>
      <c r="L176" s="209"/>
      <c r="M176" s="80">
        <f t="shared" si="7"/>
        <v>2.1000000000000001E-2</v>
      </c>
      <c r="N176"/>
    </row>
    <row r="177" spans="1:19" ht="15" thickBot="1" x14ac:dyDescent="0.35">
      <c r="A177" s="213"/>
      <c r="B177" s="89" t="str">
        <v>Zimbabwe</v>
      </c>
      <c r="C177" s="89" t="str">
        <v>Tier 3 (Medium)</v>
      </c>
      <c r="D177" s="89" t="str">
        <v>Services-Dominant</v>
      </c>
      <c r="E177" s="89" t="str">
        <v>High Vulnerability (&gt; 0.50)</v>
      </c>
      <c r="F177" s="89" t="str">
        <v>No Net Zero Target/Proposed</v>
      </c>
      <c r="G177" s="89">
        <v>0</v>
      </c>
      <c r="H177" s="89">
        <v>31.019306383581998</v>
      </c>
      <c r="I177" s="89">
        <v>0</v>
      </c>
      <c r="J177" s="89">
        <v>0</v>
      </c>
      <c r="K177" s="89"/>
      <c r="L177" s="210"/>
      <c r="M177" s="90">
        <f t="shared" si="7"/>
        <v>2.1000000000000001E-2</v>
      </c>
      <c r="N177"/>
    </row>
    <row r="178" spans="1:19" ht="15" thickTop="1" x14ac:dyDescent="0.3">
      <c r="A178" s="213"/>
      <c r="B178" s="81" t="str" cm="1">
        <f t="array" ref="B178:J178">_xlfn._xlws.SORT(_xlfn.CHOOSECOLS(_xlfn._xlws.FILTER(Table23[#All],(Table23[[#All],[Development Tier]]='Comparision Groups'!P180)*(Table23[[#All],[Economic Structure]]='Comparision Groups'!Q180)*(Table23[[#All],[Vulnerability Level]]='Comparision Groups'!R180)*(Table23[[#All],[Net Zero Target Status]]='Comparision Groups'!S180)," "),1,2,3,4,5,6, 8,9,10),1,1)</f>
        <v>Tajikistan</v>
      </c>
      <c r="C178" s="82" t="str">
        <v>Tier 3 (Medium)</v>
      </c>
      <c r="D178" s="82" t="str">
        <v>Industry-Dominant</v>
      </c>
      <c r="E178" s="82" t="str">
        <v>Low Vulnerability (0.30 - 0.40)</v>
      </c>
      <c r="F178" s="82" t="str">
        <v>No Net Zero Target/Proposed</v>
      </c>
      <c r="G178" s="82">
        <v>0</v>
      </c>
      <c r="H178" s="82">
        <v>10.612911987181</v>
      </c>
      <c r="I178" s="82">
        <v>0</v>
      </c>
      <c r="J178" s="82">
        <v>0</v>
      </c>
      <c r="K178" s="82"/>
      <c r="L178" s="81"/>
      <c r="M178" s="84">
        <f>M163</f>
        <v>2.1000000000000001E-2</v>
      </c>
      <c r="N178"/>
    </row>
    <row r="179" spans="1:19" ht="15" customHeight="1" x14ac:dyDescent="0.3">
      <c r="A179" s="213"/>
      <c r="B179"/>
      <c r="C179"/>
      <c r="D179"/>
      <c r="E179"/>
      <c r="F179"/>
      <c r="G179"/>
      <c r="H179"/>
      <c r="I179"/>
      <c r="J179"/>
      <c r="K179"/>
      <c r="L179"/>
      <c r="M179"/>
      <c r="N179"/>
      <c r="P179" s="35" t="s">
        <v>1</v>
      </c>
      <c r="Q179" s="36" t="s">
        <v>2</v>
      </c>
      <c r="R179" s="36" t="s">
        <v>3</v>
      </c>
      <c r="S179" s="36" t="s">
        <v>4</v>
      </c>
    </row>
    <row r="180" spans="1:19" ht="15" customHeight="1" thickBot="1" x14ac:dyDescent="0.35">
      <c r="A180" s="213"/>
      <c r="B180"/>
      <c r="C180"/>
      <c r="D180"/>
      <c r="E180"/>
      <c r="F180"/>
      <c r="G180"/>
      <c r="H180"/>
      <c r="I180"/>
      <c r="J180"/>
      <c r="K180"/>
      <c r="L180"/>
      <c r="M180"/>
      <c r="N180"/>
      <c r="P180" s="37" t="s">
        <v>27</v>
      </c>
      <c r="Q180" s="34" t="s">
        <v>21</v>
      </c>
      <c r="R180" s="40" t="s">
        <v>17</v>
      </c>
      <c r="S180" s="40" t="s">
        <v>20</v>
      </c>
    </row>
    <row r="181" spans="1:19" ht="15.6" thickTop="1" thickBot="1" x14ac:dyDescent="0.35">
      <c r="A181" s="213"/>
      <c r="B181" s="85" t="str" cm="1">
        <f t="array" ref="B181:J181">_xlfn._xlws.SORT(_xlfn.CHOOSECOLS(_xlfn._xlws.FILTER(Table23[#All],(Table23[[#All],[Development Tier]]='Comparision Groups'!P183)*(Table23[[#All],[Economic Structure]]='Comparision Groups'!Q183)*(Table23[[#All],[Vulnerability Level]]='Comparision Groups'!R183)*(Table23[[#All],[Net Zero Target Status]]='Comparision Groups'!S183)," "),1,2,3,4,5,6, 8,9,10),1,1)</f>
        <v>Myanmar</v>
      </c>
      <c r="C181" s="86" t="str">
        <v>Tier 3 (Medium)</v>
      </c>
      <c r="D181" s="86" t="str">
        <v>Industry-Dominant</v>
      </c>
      <c r="E181" s="86" t="str">
        <v>High Vulnerability (&gt; 0.50)</v>
      </c>
      <c r="F181" s="86" t="str">
        <v>No Net Zero Target/Proposed</v>
      </c>
      <c r="G181" s="86">
        <v>0</v>
      </c>
      <c r="H181" s="86" t="str">
        <v/>
      </c>
      <c r="I181" s="86">
        <v>0</v>
      </c>
      <c r="J181" s="86">
        <v>0</v>
      </c>
      <c r="K181" s="86"/>
      <c r="L181" s="86"/>
      <c r="M181" s="94">
        <f>M163</f>
        <v>2.1000000000000001E-2</v>
      </c>
      <c r="N181"/>
    </row>
    <row r="182" spans="1:19" ht="15.6" customHeight="1" thickTop="1" thickBot="1" x14ac:dyDescent="0.35">
      <c r="A182" s="213"/>
      <c r="B182" s="85"/>
      <c r="C182"/>
      <c r="D182"/>
      <c r="E182"/>
      <c r="F182"/>
      <c r="G182"/>
      <c r="H182"/>
      <c r="I182"/>
      <c r="J182"/>
      <c r="K182"/>
      <c r="L182"/>
      <c r="M182"/>
      <c r="N182"/>
      <c r="P182" s="35" t="s">
        <v>1</v>
      </c>
      <c r="Q182" s="36" t="s">
        <v>2</v>
      </c>
      <c r="R182" s="36" t="s">
        <v>3</v>
      </c>
      <c r="S182" s="36" t="s">
        <v>4</v>
      </c>
    </row>
    <row r="183" spans="1:19" ht="15.6" customHeight="1" thickTop="1" thickBot="1" x14ac:dyDescent="0.35">
      <c r="A183" s="213"/>
      <c r="B183"/>
      <c r="C183"/>
      <c r="D183"/>
      <c r="E183"/>
      <c r="F183"/>
      <c r="G183"/>
      <c r="H183"/>
      <c r="I183"/>
      <c r="J183"/>
      <c r="K183"/>
      <c r="L183"/>
      <c r="M183"/>
      <c r="N183"/>
      <c r="P183" s="37" t="s">
        <v>27</v>
      </c>
      <c r="Q183" s="34" t="s">
        <v>21</v>
      </c>
      <c r="R183" s="40" t="s">
        <v>26</v>
      </c>
      <c r="S183" s="40" t="s">
        <v>20</v>
      </c>
    </row>
    <row r="184" spans="1:19" ht="15.6" thickTop="1" thickBot="1" x14ac:dyDescent="0.35">
      <c r="A184" s="213"/>
      <c r="B184" s="85" t="str" cm="1">
        <f t="array" ref="B184:J184">_xlfn._xlws.SORT(_xlfn.CHOOSECOLS(_xlfn._xlws.FILTER(Table23[#All],(Table23[[#All],[Development Tier]]='Comparision Groups'!P186)*(Table23[[#All],[Economic Structure]]='Comparision Groups'!Q186)*(Table23[[#All],[Vulnerability Level]]='Comparision Groups'!R186)*(Table23[[#All],[Net Zero Target Status]]='Comparision Groups'!S186)," "),1,2,3,4,5,6, 8,9,10),1,1)</f>
        <v>Nigeria</v>
      </c>
      <c r="C184" s="86" t="str">
        <v>Tier 3 (Medium)</v>
      </c>
      <c r="D184" s="86" t="str">
        <v>Resource-Dependent</v>
      </c>
      <c r="E184" s="86" t="str">
        <v>Medium Vulnerability (0.40 - 0.50)</v>
      </c>
      <c r="F184" s="86" t="str">
        <v>With Net Zero Target (In Law/Policy)</v>
      </c>
      <c r="G184" s="86">
        <v>2060</v>
      </c>
      <c r="H184" s="86">
        <v>42.334092053638997</v>
      </c>
      <c r="I184" s="86">
        <v>2.564102564102564E-2</v>
      </c>
      <c r="J184" s="86">
        <v>1.0854895398368973</v>
      </c>
      <c r="K184" s="86"/>
      <c r="L184" s="87">
        <f>ROUNDUP(I184,3)</f>
        <v>2.6000000000000002E-2</v>
      </c>
      <c r="M184" s="97">
        <f>L184</f>
        <v>2.6000000000000002E-2</v>
      </c>
      <c r="N184"/>
    </row>
    <row r="185" spans="1:19" ht="15.6" customHeight="1" thickTop="1" thickBot="1" x14ac:dyDescent="0.35">
      <c r="A185" s="213"/>
      <c r="B185"/>
      <c r="C185"/>
      <c r="D185"/>
      <c r="E185"/>
      <c r="F185"/>
      <c r="G185"/>
      <c r="H185"/>
      <c r="I185"/>
      <c r="J185"/>
      <c r="K185"/>
      <c r="L185"/>
      <c r="M185"/>
      <c r="N185"/>
      <c r="P185" s="35" t="s">
        <v>1</v>
      </c>
      <c r="Q185" s="36" t="s">
        <v>2</v>
      </c>
      <c r="R185" s="36" t="s">
        <v>3</v>
      </c>
      <c r="S185" s="36" t="s">
        <v>4</v>
      </c>
    </row>
    <row r="186" spans="1:19" ht="15" thickTop="1" x14ac:dyDescent="0.3">
      <c r="A186" s="213"/>
      <c r="B186" s="81" t="str" cm="1">
        <f t="array" ref="B186:J187">_xlfn._xlws.SORT(_xlfn.CHOOSECOLS(_xlfn._xlws.FILTER(Table23[#All],(Table23[[#All],[Development Tier]]='Comparision Groups'!P188)*(Table23[[#All],[Economic Structure]]='Comparision Groups'!Q188)*(Table23[[#All],[Vulnerability Level]]='Comparision Groups'!R188)*(Table23[[#All],[Net Zero Target Status]]='Comparision Groups'!S188)," "),1,2,3,4,5,6, 8,9,10),1,1)</f>
        <v>Mozambique</v>
      </c>
      <c r="C186" s="82" t="str">
        <v>Tier 3 (Medium)</v>
      </c>
      <c r="D186" s="82" t="str">
        <v>Resource-Dependent</v>
      </c>
      <c r="E186" s="82" t="str">
        <v>Medium Vulnerability (0.40 - 0.50)</v>
      </c>
      <c r="F186" s="82" t="str">
        <v>No Net Zero Target/Proposed</v>
      </c>
      <c r="G186" s="82">
        <v>0</v>
      </c>
      <c r="H186" s="82">
        <v>83.704559899686998</v>
      </c>
      <c r="I186" s="82">
        <v>0</v>
      </c>
      <c r="J186" s="82">
        <v>0</v>
      </c>
      <c r="K186" s="82"/>
      <c r="L186" s="201"/>
      <c r="M186" s="84">
        <f>M184</f>
        <v>2.6000000000000002E-2</v>
      </c>
      <c r="N186"/>
      <c r="P186" s="37" t="s">
        <v>27</v>
      </c>
      <c r="Q186" s="34" t="s">
        <v>23</v>
      </c>
      <c r="R186" s="40" t="s">
        <v>22</v>
      </c>
      <c r="S186" s="34" t="s">
        <v>16</v>
      </c>
    </row>
    <row r="187" spans="1:19" ht="15" thickBot="1" x14ac:dyDescent="0.35">
      <c r="A187" s="213"/>
      <c r="B187" t="str">
        <v>Zambia</v>
      </c>
      <c r="C187" t="str">
        <v>Tier 3 (Medium)</v>
      </c>
      <c r="D187" t="str">
        <v>Resource-Dependent</v>
      </c>
      <c r="E187" t="str">
        <v>Medium Vulnerability (0.40 - 0.50)</v>
      </c>
      <c r="F187" t="str">
        <v>No Net Zero Target/Proposed</v>
      </c>
      <c r="G187" t="str">
        <v/>
      </c>
      <c r="H187">
        <v>30.484449374284001</v>
      </c>
      <c r="I187">
        <v>0</v>
      </c>
      <c r="J187">
        <v>0</v>
      </c>
      <c r="K187"/>
      <c r="L187" s="202"/>
      <c r="M187" s="80">
        <f>M184</f>
        <v>2.6000000000000002E-2</v>
      </c>
      <c r="N187"/>
      <c r="P187" s="35" t="s">
        <v>1</v>
      </c>
      <c r="Q187" s="36" t="s">
        <v>2</v>
      </c>
      <c r="R187" s="36" t="s">
        <v>3</v>
      </c>
      <c r="S187" s="36" t="s">
        <v>4</v>
      </c>
    </row>
    <row r="188" spans="1:19" ht="15" thickTop="1" x14ac:dyDescent="0.3">
      <c r="A188" s="213"/>
      <c r="B188" s="81" t="str" cm="1">
        <f t="array" ref="B188:J191">_xlfn._xlws.SORT(_xlfn.CHOOSECOLS(_xlfn._xlws.FILTER(Table23[#All],(Table23[[#All],[Development Tier]]='Comparision Groups'!P190)*(Table23[[#All],[Economic Structure]]='Comparision Groups'!Q190)*(Table23[[#All],[Vulnerability Level]]='Comparision Groups'!R190)*(Table23[[#All],[Net Zero Target Status]]='Comparision Groups'!S190)," "),1,2,3,4,5,6, 8,9,10),1,1)</f>
        <v>Angola</v>
      </c>
      <c r="C188" s="82" t="str">
        <v>Tier 3 (Medium)</v>
      </c>
      <c r="D188" s="82" t="str">
        <v>Resource-Dependent</v>
      </c>
      <c r="E188" s="82" t="str">
        <v>High Vulnerability (&gt; 0.50)</v>
      </c>
      <c r="F188" s="82" t="str">
        <v>No Net Zero Target/Proposed</v>
      </c>
      <c r="G188" s="82">
        <v>0</v>
      </c>
      <c r="H188" s="82">
        <v>2.6210752219878002E-2</v>
      </c>
      <c r="I188" s="82">
        <v>0</v>
      </c>
      <c r="J188" s="82">
        <v>0</v>
      </c>
      <c r="K188" s="82"/>
      <c r="L188" s="205"/>
      <c r="M188" s="84">
        <f>$M$184</f>
        <v>2.6000000000000002E-2</v>
      </c>
      <c r="N188"/>
      <c r="P188" s="37" t="s">
        <v>27</v>
      </c>
      <c r="Q188" s="34" t="s">
        <v>23</v>
      </c>
      <c r="R188" s="40" t="s">
        <v>22</v>
      </c>
      <c r="S188" s="40" t="s">
        <v>20</v>
      </c>
    </row>
    <row r="189" spans="1:19" x14ac:dyDescent="0.3">
      <c r="A189" s="213"/>
      <c r="B189" s="7" t="str">
        <v>Burkina Faso</v>
      </c>
      <c r="C189" t="str">
        <v>Tier 3 (Medium)</v>
      </c>
      <c r="D189" t="str">
        <v>Resource-Dependent</v>
      </c>
      <c r="E189" t="str">
        <v>High Vulnerability (&gt; 0.50)</v>
      </c>
      <c r="F189" t="str">
        <v>No Net Zero Target/Proposed</v>
      </c>
      <c r="G189">
        <v>0</v>
      </c>
      <c r="H189">
        <v>12.157942508343</v>
      </c>
      <c r="I189">
        <v>0</v>
      </c>
      <c r="J189">
        <v>0</v>
      </c>
      <c r="K189"/>
      <c r="L189" s="206"/>
      <c r="M189" s="80">
        <f>$M$184</f>
        <v>2.6000000000000002E-2</v>
      </c>
      <c r="N189"/>
      <c r="P189" s="35" t="s">
        <v>1</v>
      </c>
      <c r="Q189" s="36" t="s">
        <v>2</v>
      </c>
      <c r="R189" s="36" t="s">
        <v>3</v>
      </c>
      <c r="S189" s="36" t="s">
        <v>4</v>
      </c>
    </row>
    <row r="190" spans="1:19" x14ac:dyDescent="0.3">
      <c r="A190" s="213"/>
      <c r="B190" t="str">
        <v>Congo (Democratic Republic of the)</v>
      </c>
      <c r="C190" t="str">
        <v>Tier 3 (Medium)</v>
      </c>
      <c r="D190" t="str">
        <v>Resource-Dependent</v>
      </c>
      <c r="E190" t="str">
        <v>High Vulnerability (&gt; 0.50)</v>
      </c>
      <c r="F190" t="str">
        <v>No Net Zero Target/Proposed</v>
      </c>
      <c r="G190">
        <v>0</v>
      </c>
      <c r="H190">
        <v>2.1324079847021999</v>
      </c>
      <c r="I190">
        <v>0</v>
      </c>
      <c r="J190">
        <v>0</v>
      </c>
      <c r="K190"/>
      <c r="L190" s="206"/>
      <c r="M190" s="80">
        <f>$M$184</f>
        <v>2.6000000000000002E-2</v>
      </c>
      <c r="N190"/>
      <c r="P190" s="37" t="s">
        <v>27</v>
      </c>
      <c r="Q190" s="34" t="s">
        <v>23</v>
      </c>
      <c r="R190" s="40" t="s">
        <v>26</v>
      </c>
      <c r="S190" s="40" t="s">
        <v>20</v>
      </c>
    </row>
    <row r="191" spans="1:19" ht="15" thickBot="1" x14ac:dyDescent="0.35">
      <c r="A191" s="213"/>
      <c r="B191" s="89" t="str">
        <v>Mali</v>
      </c>
      <c r="C191" s="89" t="str">
        <v>Tier 3 (Medium)</v>
      </c>
      <c r="D191" s="89" t="str">
        <v>Resource-Dependent</v>
      </c>
      <c r="E191" s="89" t="str">
        <v>High Vulnerability (&gt; 0.50)</v>
      </c>
      <c r="F191" s="89" t="str">
        <v>No Net Zero Target/Proposed</v>
      </c>
      <c r="G191" s="89">
        <v>0</v>
      </c>
      <c r="H191" s="89">
        <v>106.60223103187001</v>
      </c>
      <c r="I191" s="89">
        <v>0</v>
      </c>
      <c r="J191" s="89">
        <v>0</v>
      </c>
      <c r="K191" s="89"/>
      <c r="L191" s="207"/>
      <c r="M191" s="90">
        <f>$M$184</f>
        <v>2.6000000000000002E-2</v>
      </c>
      <c r="N191"/>
    </row>
    <row r="192" spans="1:19" ht="15.6" thickTop="1" thickBot="1" x14ac:dyDescent="0.35">
      <c r="A192" s="213"/>
      <c r="B192" s="81" t="str" cm="1">
        <f t="array" ref="B192:J192">_xlfn._xlws.SORT(_xlfn.CHOOSECOLS(_xlfn._xlws.FILTER(Table23[#All],(Table23[[#All],[Development Tier]]='Comparision Groups'!P194)*(Table23[[#All],[Economic Structure]]='Comparision Groups'!Q194)*(Table23[[#All],[Vulnerability Level]]='Comparision Groups'!R194)*(Table23[[#All],[Net Zero Target Status]]='Comparision Groups'!S194)," "),1,2,3,4,5,6, 8,9,10),1,1)</f>
        <v>Nepal</v>
      </c>
      <c r="C192" t="str">
        <v>Tier 3 (Medium)</v>
      </c>
      <c r="D192" t="str">
        <v>Agriculture-Dominant</v>
      </c>
      <c r="E192" t="str">
        <v>Medium Vulnerability (0.40 - 0.50)</v>
      </c>
      <c r="F192" t="str">
        <v>With Net Zero Target (In Law/Policy)</v>
      </c>
      <c r="G192">
        <v>2045</v>
      </c>
      <c r="H192">
        <v>1.2184203684901</v>
      </c>
      <c r="I192">
        <v>4.1666666666666664E-2</v>
      </c>
      <c r="J192">
        <v>5.0767515353754164E-2</v>
      </c>
      <c r="K192"/>
      <c r="L192" s="87">
        <f>ROUNDUP(I192,3)</f>
        <v>4.2000000000000003E-2</v>
      </c>
      <c r="M192" s="97">
        <f>L192</f>
        <v>4.2000000000000003E-2</v>
      </c>
      <c r="N192"/>
    </row>
    <row r="193" spans="1:20" ht="15.6" customHeight="1" thickTop="1" x14ac:dyDescent="0.3">
      <c r="A193" s="213"/>
      <c r="B193"/>
      <c r="C193"/>
      <c r="D193"/>
      <c r="E193"/>
      <c r="F193"/>
      <c r="G193"/>
      <c r="H193"/>
      <c r="I193"/>
      <c r="J193"/>
      <c r="K193"/>
      <c r="L193"/>
      <c r="M193"/>
      <c r="N193"/>
      <c r="P193" s="35" t="s">
        <v>1</v>
      </c>
      <c r="Q193" s="36" t="s">
        <v>2</v>
      </c>
      <c r="R193" s="36" t="s">
        <v>3</v>
      </c>
      <c r="S193" s="36" t="s">
        <v>4</v>
      </c>
    </row>
    <row r="194" spans="1:20" ht="15.6" customHeight="1" thickBot="1" x14ac:dyDescent="0.35">
      <c r="A194" s="213"/>
      <c r="B194"/>
      <c r="C194"/>
      <c r="D194"/>
      <c r="E194"/>
      <c r="F194"/>
      <c r="G194"/>
      <c r="H194"/>
      <c r="I194"/>
      <c r="J194"/>
      <c r="K194"/>
      <c r="L194"/>
      <c r="M194"/>
      <c r="N194"/>
      <c r="P194" s="37" t="s">
        <v>27</v>
      </c>
      <c r="Q194" s="34" t="s">
        <v>28</v>
      </c>
      <c r="R194" s="40" t="s">
        <v>22</v>
      </c>
      <c r="S194" s="40" t="s">
        <v>16</v>
      </c>
    </row>
    <row r="195" spans="1:20" ht="15" thickTop="1" x14ac:dyDescent="0.3">
      <c r="A195" s="213"/>
      <c r="B195" s="81" t="str" cm="1">
        <f t="array" ref="B195:J197">_xlfn._xlws.SORT(_xlfn.CHOOSECOLS(_xlfn._xlws.FILTER(Table23[#All],(Table23[[#All],[Development Tier]]='Comparision Groups'!P197)*(Table23[[#All],[Economic Structure]]='Comparision Groups'!Q197)*(Table23[[#All],[Vulnerability Level]]='Comparision Groups'!R197)*(Table23[[#All],[Net Zero Target Status]]='Comparision Groups'!S197)," "),1,2,3,4,5,6, 8,9,10),1,1)</f>
        <v>Côte d'Ivoire</v>
      </c>
      <c r="C195" s="82" t="str">
        <v>Tier 3 (Medium)</v>
      </c>
      <c r="D195" s="82" t="str">
        <v>Agriculture-Dominant</v>
      </c>
      <c r="E195" s="82" t="str">
        <v>Medium Vulnerability (0.40 - 0.50)</v>
      </c>
      <c r="F195" s="82" t="str">
        <v>No Net Zero Target/Proposed</v>
      </c>
      <c r="G195" s="82">
        <v>0</v>
      </c>
      <c r="H195" s="82" t="str">
        <v/>
      </c>
      <c r="I195" s="82">
        <v>0</v>
      </c>
      <c r="J195" s="82">
        <v>0</v>
      </c>
      <c r="K195" s="82"/>
      <c r="L195" s="208"/>
      <c r="M195" s="84">
        <f>M192</f>
        <v>4.2000000000000003E-2</v>
      </c>
      <c r="N195"/>
    </row>
    <row r="196" spans="1:20" x14ac:dyDescent="0.3">
      <c r="A196" s="213"/>
      <c r="B196" t="str">
        <v>Ghana</v>
      </c>
      <c r="C196" t="str">
        <v>Tier 3 (Medium)</v>
      </c>
      <c r="D196" t="str">
        <v>Agriculture-Dominant</v>
      </c>
      <c r="E196" t="str">
        <v>Medium Vulnerability (0.40 - 0.50)</v>
      </c>
      <c r="F196" t="str">
        <v>No Net Zero Target/Proposed</v>
      </c>
      <c r="G196">
        <v>0</v>
      </c>
      <c r="H196">
        <v>1.4622285867383999</v>
      </c>
      <c r="I196">
        <v>0</v>
      </c>
      <c r="J196">
        <v>0</v>
      </c>
      <c r="K196"/>
      <c r="L196" s="209"/>
      <c r="M196" s="80">
        <f>M195</f>
        <v>4.2000000000000003E-2</v>
      </c>
      <c r="N196"/>
      <c r="P196" s="35" t="s">
        <v>1</v>
      </c>
      <c r="Q196" s="36" t="s">
        <v>2</v>
      </c>
      <c r="R196" s="36" t="s">
        <v>3</v>
      </c>
      <c r="S196" s="36" t="s">
        <v>4</v>
      </c>
    </row>
    <row r="197" spans="1:20" ht="15" thickBot="1" x14ac:dyDescent="0.35">
      <c r="A197" s="213"/>
      <c r="B197" s="89" t="str">
        <v>Togo</v>
      </c>
      <c r="C197" s="89" t="str">
        <v>Tier 3 (Medium)</v>
      </c>
      <c r="D197" s="89" t="str">
        <v>Agriculture-Dominant</v>
      </c>
      <c r="E197" s="89" t="str">
        <v>Medium Vulnerability (0.40 - 0.50)</v>
      </c>
      <c r="F197" s="89" t="str">
        <v>No Net Zero Target/Proposed</v>
      </c>
      <c r="G197" s="89">
        <v>0</v>
      </c>
      <c r="H197" s="89">
        <v>0.34210672521812002</v>
      </c>
      <c r="I197" s="89">
        <v>0</v>
      </c>
      <c r="J197" s="89">
        <v>0</v>
      </c>
      <c r="K197" s="89"/>
      <c r="L197" s="210"/>
      <c r="M197" s="90">
        <f>M195</f>
        <v>4.2000000000000003E-2</v>
      </c>
      <c r="N197"/>
      <c r="P197" s="37" t="s">
        <v>27</v>
      </c>
      <c r="Q197" s="34" t="s">
        <v>28</v>
      </c>
      <c r="R197" s="40" t="s">
        <v>22</v>
      </c>
      <c r="S197" s="40" t="s">
        <v>20</v>
      </c>
    </row>
    <row r="198" spans="1:20" ht="15.6" customHeight="1" thickTop="1" thickBot="1" x14ac:dyDescent="0.35">
      <c r="A198" s="213"/>
      <c r="B198" s="81"/>
      <c r="C198"/>
      <c r="D198"/>
      <c r="E198"/>
      <c r="F198"/>
      <c r="G198"/>
      <c r="H198"/>
      <c r="I198"/>
      <c r="J198"/>
      <c r="K198"/>
      <c r="L198"/>
      <c r="M198"/>
      <c r="N198"/>
    </row>
    <row r="199" spans="1:20" ht="15.6" thickTop="1" thickBot="1" x14ac:dyDescent="0.35">
      <c r="A199" s="213"/>
      <c r="B199" s="81" t="str" cm="1">
        <f t="array" ref="B199:J202">_xlfn._xlws.SORT(_xlfn.CHOOSECOLS(_xlfn._xlws.FILTER(Table23[#All],(Table23[[#All],[Development Tier]]='Comparision Groups'!P201)*(Table23[[#All],[Economic Structure]]='Comparision Groups'!Q201)*(Table23[[#All],[Vulnerability Level]]='Comparision Groups'!R201)*(Table23[[#All],[Net Zero Target Status]]='Comparision Groups'!S201)," "),1,2,3,4,5,6, 8,9,10),1,1)</f>
        <v>Comoros</v>
      </c>
      <c r="C199" s="82" t="str">
        <v>Tier 3 (Medium)</v>
      </c>
      <c r="D199" s="82" t="str">
        <v>Agriculture-Dominant</v>
      </c>
      <c r="E199" s="82" t="str">
        <v>High Vulnerability (&gt; 0.50)</v>
      </c>
      <c r="F199" s="82" t="str">
        <v>With Net Zero Target (In Law/Policy)</v>
      </c>
      <c r="G199" s="82">
        <v>2050</v>
      </c>
      <c r="H199" s="82">
        <v>0.15431817447160001</v>
      </c>
      <c r="I199" s="82">
        <v>3.4482758620689655E-2</v>
      </c>
      <c r="J199" s="82">
        <v>5.3213163610896551E-3</v>
      </c>
      <c r="K199" s="82"/>
      <c r="L199" s="199">
        <f>SUM(J199:J202)/SUM(H199:H202)</f>
        <v>5.8497426414055066E-2</v>
      </c>
      <c r="M199" s="91">
        <f>(IF($L$199&gt;I199,$L$199,I199))</f>
        <v>5.8497426414055066E-2</v>
      </c>
      <c r="N199"/>
    </row>
    <row r="200" spans="1:20" ht="15.6" thickTop="1" thickBot="1" x14ac:dyDescent="0.35">
      <c r="A200" s="213"/>
      <c r="B200" t="str">
        <v>Solomon Islands</v>
      </c>
      <c r="C200" t="str">
        <v>Tier 3 (Medium)</v>
      </c>
      <c r="D200" t="str">
        <v>Agriculture-Dominant</v>
      </c>
      <c r="E200" t="str">
        <v>High Vulnerability (&gt; 0.50)</v>
      </c>
      <c r="F200" t="str">
        <v>With Net Zero Target (In Law/Policy)</v>
      </c>
      <c r="G200">
        <v>2050</v>
      </c>
      <c r="H200">
        <v>32.499935850652001</v>
      </c>
      <c r="I200">
        <v>3.4482758620689655E-2</v>
      </c>
      <c r="J200">
        <v>1.120687443125931</v>
      </c>
      <c r="K200"/>
      <c r="L200" s="211"/>
      <c r="M200" s="91">
        <f>(IF($L$199&gt;I200,$L$199,I200))</f>
        <v>5.8497426414055066E-2</v>
      </c>
      <c r="N200"/>
      <c r="P200" s="35" t="s">
        <v>1</v>
      </c>
      <c r="Q200" s="36" t="s">
        <v>2</v>
      </c>
      <c r="R200" s="36" t="s">
        <v>3</v>
      </c>
      <c r="S200" s="36" t="s">
        <v>4</v>
      </c>
    </row>
    <row r="201" spans="1:20" ht="15.6" thickTop="1" thickBot="1" x14ac:dyDescent="0.35">
      <c r="A201" s="213"/>
      <c r="B201" t="str">
        <v>Tanzania (United Republic of)</v>
      </c>
      <c r="C201" t="str">
        <v>Tier 3 (Medium)</v>
      </c>
      <c r="D201" t="str">
        <v>Agriculture-Dominant</v>
      </c>
      <c r="E201" t="str">
        <v>High Vulnerability (&gt; 0.50)</v>
      </c>
      <c r="F201" t="str">
        <v>With Net Zero Target (In Law/Policy)</v>
      </c>
      <c r="G201">
        <v>2050</v>
      </c>
      <c r="H201">
        <v>440.78301465571002</v>
      </c>
      <c r="I201">
        <v>3.4482758620689655E-2</v>
      </c>
      <c r="J201">
        <v>15.199414298472758</v>
      </c>
      <c r="K201"/>
      <c r="L201" s="211"/>
      <c r="M201" s="91">
        <f>(IF($L$199&gt;I201,$L$199,I201))</f>
        <v>5.8497426414055066E-2</v>
      </c>
      <c r="N201"/>
      <c r="P201" s="37" t="s">
        <v>27</v>
      </c>
      <c r="Q201" s="34" t="s">
        <v>28</v>
      </c>
      <c r="R201" s="40" t="s">
        <v>26</v>
      </c>
      <c r="S201" s="34" t="s">
        <v>16</v>
      </c>
    </row>
    <row r="202" spans="1:20" ht="15.6" thickTop="1" thickBot="1" x14ac:dyDescent="0.35">
      <c r="A202" s="213"/>
      <c r="B202" s="89" t="str">
        <v>Uganda</v>
      </c>
      <c r="C202" s="89" t="str">
        <v>Tier 3 (Medium)</v>
      </c>
      <c r="D202" s="89" t="str">
        <v>Agriculture-Dominant</v>
      </c>
      <c r="E202" s="89" t="str">
        <v>High Vulnerability (&gt; 0.50)</v>
      </c>
      <c r="F202" s="89" t="str">
        <v>With Net Zero Target (In Law/Policy)</v>
      </c>
      <c r="G202" s="89">
        <v>2050</v>
      </c>
      <c r="H202" s="89">
        <v>216.09280539526</v>
      </c>
      <c r="I202" s="89">
        <v>3.4482758620689655E-2</v>
      </c>
      <c r="J202" s="89">
        <v>24.010311710584443</v>
      </c>
      <c r="K202" s="89"/>
      <c r="L202" s="200"/>
      <c r="M202" s="110">
        <f>(IF($L$199&gt;I202,$L$199,I202))</f>
        <v>5.8497426414055066E-2</v>
      </c>
      <c r="N202"/>
    </row>
    <row r="203" spans="1:20" ht="15.6" thickTop="1" thickBot="1" x14ac:dyDescent="0.35">
      <c r="A203" s="213"/>
      <c r="B203" s="85" t="str" cm="1">
        <f t="array" ref="B203:J203">_xlfn._xlws.SORT(_xlfn.CHOOSECOLS(_xlfn._xlws.FILTER(Table23[#All],(Table23[[#All],[Development Tier]]='Comparision Groups'!P205)*(Table23[[#All],[Economic Structure]]='Comparision Groups'!Q205)*(Table23[[#All],[Vulnerability Level]]='Comparision Groups'!R205)*(Table23[[#All],[Net Zero Target Status]]='Comparision Groups'!S205)," "),1,2,3,4,5,6, 8,9,10),1,1)</f>
        <v>Benin</v>
      </c>
      <c r="C203" s="86" t="str">
        <v>Tier 3 (Medium)</v>
      </c>
      <c r="D203" s="86" t="str">
        <v>Agriculture-Dominant</v>
      </c>
      <c r="E203" s="86" t="str">
        <v>High Vulnerability (&gt; 0.50)</v>
      </c>
      <c r="F203" s="86" t="str">
        <v>No Net Zero Target/Proposed</v>
      </c>
      <c r="G203" s="86" t="str">
        <v/>
      </c>
      <c r="H203" s="86">
        <v>53.372279020840999</v>
      </c>
      <c r="I203" s="86">
        <v>0</v>
      </c>
      <c r="J203" s="86">
        <v>0</v>
      </c>
      <c r="K203" s="86"/>
      <c r="L203" s="95"/>
      <c r="M203" s="96">
        <f>M199</f>
        <v>5.8497426414055066E-2</v>
      </c>
      <c r="N203"/>
    </row>
    <row r="204" spans="1:20" ht="15" hidden="1" thickTop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/>
      <c r="P204" s="35" t="s">
        <v>1</v>
      </c>
      <c r="Q204" s="36" t="s">
        <v>2</v>
      </c>
      <c r="R204" s="36" t="s">
        <v>3</v>
      </c>
      <c r="S204" s="36" t="s">
        <v>4</v>
      </c>
    </row>
    <row r="205" spans="1:20" ht="15" hidden="1" thickBot="1" x14ac:dyDescent="0.35">
      <c r="B205"/>
      <c r="C205"/>
      <c r="D205"/>
      <c r="E205"/>
      <c r="F205"/>
      <c r="G205"/>
      <c r="H205"/>
      <c r="I205"/>
      <c r="J205"/>
      <c r="K205"/>
      <c r="L205"/>
      <c r="M205"/>
      <c r="N205"/>
      <c r="P205" s="37" t="s">
        <v>27</v>
      </c>
      <c r="Q205" s="34" t="s">
        <v>28</v>
      </c>
      <c r="R205" s="40" t="s">
        <v>26</v>
      </c>
      <c r="S205" s="40" t="s">
        <v>20</v>
      </c>
    </row>
    <row r="206" spans="1:20" ht="15" thickTop="1" x14ac:dyDescent="0.3">
      <c r="A206" s="204" t="s">
        <v>29</v>
      </c>
      <c r="B206" s="81" t="str" cm="1">
        <f t="array" ref="B206:J208">_xlfn._xlws.SORT(_xlfn.CHOOSECOLS(_xlfn._xlws.FILTER(Table23[#All],(Table23[[#All],[Development Tier]]='Comparision Groups'!P208)*(Table23[[#All],[Economic Structure]]='Comparision Groups'!Q208)*(Table23[[#All],[Vulnerability Level]]='Comparision Groups'!R208)*(Table23[[#All],[Net Zero Target Status]]='Comparision Groups'!S208)," "),1,2,3,4,5,6, 8,9,10),1,1)</f>
        <v>Afghanistan</v>
      </c>
      <c r="C206" s="82" t="str">
        <v>Tier 4 (Low)</v>
      </c>
      <c r="D206" s="82" t="str">
        <v>Services-Dominant</v>
      </c>
      <c r="E206" s="82" t="str">
        <v>High Vulnerability (&gt; 0.50)</v>
      </c>
      <c r="F206" s="82" t="str">
        <v>No Net Zero Target/Proposed</v>
      </c>
      <c r="G206" s="82">
        <v>0</v>
      </c>
      <c r="H206" s="82">
        <v>0.56149760455404996</v>
      </c>
      <c r="I206" s="82">
        <v>0</v>
      </c>
      <c r="J206" s="82">
        <v>0</v>
      </c>
      <c r="K206" s="82"/>
      <c r="L206" s="208"/>
      <c r="M206" s="84">
        <f>M210</f>
        <v>3.4482758620689655E-2</v>
      </c>
      <c r="N206"/>
    </row>
    <row r="207" spans="1:20" x14ac:dyDescent="0.3">
      <c r="A207" s="204"/>
      <c r="B207" t="str">
        <v>Djibouti</v>
      </c>
      <c r="C207" t="str">
        <v>Tier 4 (Low)</v>
      </c>
      <c r="D207" t="str">
        <v>Services-Dominant</v>
      </c>
      <c r="E207" t="str">
        <v>High Vulnerability (&gt; 0.50)</v>
      </c>
      <c r="F207" t="str">
        <v>No Net Zero Target/Proposed</v>
      </c>
      <c r="G207">
        <v>0</v>
      </c>
      <c r="H207">
        <v>41.831473036828001</v>
      </c>
      <c r="I207">
        <v>0</v>
      </c>
      <c r="J207">
        <v>0</v>
      </c>
      <c r="K207"/>
      <c r="L207" s="209"/>
      <c r="M207" s="80">
        <f>M211</f>
        <v>3.4482758620689655E-2</v>
      </c>
      <c r="N207"/>
      <c r="P207" s="35" t="s">
        <v>1</v>
      </c>
      <c r="Q207" s="36" t="s">
        <v>2</v>
      </c>
      <c r="R207" s="36" t="s">
        <v>3</v>
      </c>
      <c r="S207" s="36" t="s">
        <v>4</v>
      </c>
    </row>
    <row r="208" spans="1:20" ht="15" thickBot="1" x14ac:dyDescent="0.35">
      <c r="A208" s="204"/>
      <c r="B208" s="89" t="str">
        <v>Gambia</v>
      </c>
      <c r="C208" s="89" t="str">
        <v>Tier 4 (Low)</v>
      </c>
      <c r="D208" s="89" t="str">
        <v>Services-Dominant</v>
      </c>
      <c r="E208" s="89" t="str">
        <v>High Vulnerability (&gt; 0.50)</v>
      </c>
      <c r="F208" s="89" t="str">
        <v>No Net Zero Target/Proposed</v>
      </c>
      <c r="G208" s="89">
        <v>0</v>
      </c>
      <c r="H208" s="89" t="str">
        <v/>
      </c>
      <c r="I208" s="89">
        <v>0</v>
      </c>
      <c r="J208" s="89">
        <v>0</v>
      </c>
      <c r="K208" s="89"/>
      <c r="L208" s="210"/>
      <c r="M208" s="90">
        <f>M212</f>
        <v>3.4482758620689655E-2</v>
      </c>
      <c r="N208"/>
      <c r="P208" s="37" t="s">
        <v>29</v>
      </c>
      <c r="Q208" s="38" t="s">
        <v>14</v>
      </c>
      <c r="R208" s="40" t="s">
        <v>26</v>
      </c>
      <c r="S208" s="40" t="s">
        <v>20</v>
      </c>
      <c r="T208" s="40"/>
    </row>
    <row r="209" spans="1:19" ht="15.6" thickTop="1" thickBot="1" x14ac:dyDescent="0.35">
      <c r="A209" s="204"/>
      <c r="B209" s="85" t="str" cm="1">
        <f t="array" ref="B209:J209">_xlfn._xlws.SORT(_xlfn.CHOOSECOLS(_xlfn._xlws.FILTER(Table23[#All],(Table23[[#All],[Development Tier]]='Comparision Groups'!P210)*(Table23[[#All],[Economic Structure]]='Comparision Groups'!Q210)*(Table23[[#All],[Vulnerability Level]]='Comparision Groups'!R210)*(Table23[[#All],[Net Zero Target Status]]='Comparision Groups'!S210)," "),1,2,3,4,5,6, 8,9,10),1,1)</f>
        <v>Timor-Leste</v>
      </c>
      <c r="C209" s="89" t="str">
        <v>Tier 4 (Low)</v>
      </c>
      <c r="D209" s="89" t="str">
        <v>Resource-Dependent</v>
      </c>
      <c r="E209" s="89" t="str">
        <v>High Vulnerability (&gt; 0.50)</v>
      </c>
      <c r="F209" s="89" t="str">
        <v>No Net Zero Target/Proposed</v>
      </c>
      <c r="G209" s="89">
        <v>0</v>
      </c>
      <c r="H209" s="89">
        <v>2.0071829501919001</v>
      </c>
      <c r="I209" s="89">
        <v>0</v>
      </c>
      <c r="J209" s="89">
        <v>0</v>
      </c>
      <c r="K209" s="89"/>
      <c r="L209" s="89"/>
      <c r="M209" s="89"/>
      <c r="N209"/>
      <c r="P209" s="35" t="s">
        <v>1</v>
      </c>
      <c r="Q209" s="36" t="s">
        <v>2</v>
      </c>
      <c r="R209" s="36" t="s">
        <v>3</v>
      </c>
      <c r="S209" s="36" t="s">
        <v>4</v>
      </c>
    </row>
    <row r="210" spans="1:19" ht="15.6" thickTop="1" thickBot="1" x14ac:dyDescent="0.35">
      <c r="A210" s="204"/>
      <c r="B210" s="81" t="str" cm="1">
        <f t="array" ref="B210:J211">_xlfn._xlws.SORT(_xlfn.CHOOSECOLS(_xlfn._xlws.FILTER(Table23[#All],(Table23[[#All],[Development Tier]]='Comparision Groups'!P213)*(Table23[[#All],[Economic Structure]]='Comparision Groups'!Q213)*(Table23[[#All],[Vulnerability Level]]='Comparision Groups'!R213)*(Table23[[#All],[Net Zero Target Status]]='Comparision Groups'!S213)," "),1,2,3,4,5,6, 8,9,10),1,1)</f>
        <v>Ethiopia</v>
      </c>
      <c r="C210" s="82" t="str">
        <v>Tier 4 (Low)</v>
      </c>
      <c r="D210" s="82" t="str">
        <v>Agriculture-Dominant</v>
      </c>
      <c r="E210" s="82" t="str">
        <v>High Vulnerability (&gt; 0.50)</v>
      </c>
      <c r="F210" s="82" t="str">
        <v>With Net Zero Target (In Law/Policy)</v>
      </c>
      <c r="G210" s="82">
        <v>2050</v>
      </c>
      <c r="H210" s="82">
        <v>43.453536797250003</v>
      </c>
      <c r="I210" s="82">
        <v>3.4482758620689655E-2</v>
      </c>
      <c r="J210" s="82">
        <v>1.4983978205948276</v>
      </c>
      <c r="K210" s="82"/>
      <c r="L210" s="199">
        <f>SUM(J210:J211)/SUM(H210:H211)</f>
        <v>3.4482758620689655E-2</v>
      </c>
      <c r="M210" s="91">
        <f>(IF($L$210&gt;I210,$L$210,I210))</f>
        <v>3.4482758620689655E-2</v>
      </c>
      <c r="N210"/>
      <c r="P210" s="37" t="s">
        <v>29</v>
      </c>
      <c r="Q210" s="34" t="s">
        <v>23</v>
      </c>
      <c r="R210" s="40" t="s">
        <v>26</v>
      </c>
      <c r="S210" s="40" t="s">
        <v>20</v>
      </c>
    </row>
    <row r="211" spans="1:19" ht="15.6" thickTop="1" thickBot="1" x14ac:dyDescent="0.35">
      <c r="A211" s="204"/>
      <c r="B211" s="89" t="str">
        <v>Liberia</v>
      </c>
      <c r="C211" s="89" t="str">
        <v>Tier 4 (Low)</v>
      </c>
      <c r="D211" s="89" t="str">
        <v>Agriculture-Dominant</v>
      </c>
      <c r="E211" s="89" t="str">
        <v>High Vulnerability (&gt; 0.50)</v>
      </c>
      <c r="F211" s="89" t="str">
        <v>With Net Zero Target (In Law/Policy)</v>
      </c>
      <c r="G211" s="89">
        <v>2050</v>
      </c>
      <c r="H211" s="89">
        <v>4.5323879353986003</v>
      </c>
      <c r="I211" s="89">
        <v>3.4482758620689655E-2</v>
      </c>
      <c r="J211" s="89">
        <v>0.15628923915167586</v>
      </c>
      <c r="K211" s="89"/>
      <c r="L211" s="200"/>
      <c r="M211" s="110">
        <f>(IF($L$210&gt;I211,$L$210,I211))</f>
        <v>3.4482758620689655E-2</v>
      </c>
      <c r="N211"/>
    </row>
    <row r="212" spans="1:19" ht="15" thickTop="1" x14ac:dyDescent="0.3">
      <c r="A212" s="204"/>
      <c r="B212" s="81" t="str" cm="1">
        <f t="array" ref="B212:J220">_xlfn._xlws.SORT(_xlfn.CHOOSECOLS(_xlfn._xlws.FILTER(Table23[#All],(Table23[[#All],[Development Tier]]='Comparision Groups'!P215)*(Table23[[#All],[Economic Structure]]='Comparision Groups'!Q215)*(Table23[[#All],[Vulnerability Level]]='Comparision Groups'!R215)*(Table23[[#All],[Net Zero Target Status]]='Comparision Groups'!S215)," "),1,2,3,4,5,6, 8,9,10),1,1)</f>
        <v>Burundi</v>
      </c>
      <c r="C212" s="81" t="str">
        <v>Tier 4 (Low)</v>
      </c>
      <c r="D212" s="81" t="str">
        <v>Agriculture-Dominant</v>
      </c>
      <c r="E212" s="81" t="str">
        <v>High Vulnerability (&gt; 0.50)</v>
      </c>
      <c r="F212" s="81" t="str">
        <v>No Net Zero Target/Proposed</v>
      </c>
      <c r="G212" s="81" t="str">
        <v/>
      </c>
      <c r="H212" s="81">
        <v>3.2548573740653</v>
      </c>
      <c r="I212" s="81">
        <v>0</v>
      </c>
      <c r="J212" s="81">
        <v>0</v>
      </c>
      <c r="K212" s="81"/>
      <c r="L212" s="201"/>
      <c r="M212" s="84">
        <f>$M$210</f>
        <v>3.4482758620689655E-2</v>
      </c>
      <c r="N212"/>
      <c r="P212" s="35" t="s">
        <v>1</v>
      </c>
      <c r="Q212" s="36" t="s">
        <v>2</v>
      </c>
      <c r="R212" s="36" t="s">
        <v>3</v>
      </c>
      <c r="S212" s="36" t="s">
        <v>4</v>
      </c>
    </row>
    <row r="213" spans="1:19" x14ac:dyDescent="0.3">
      <c r="A213" s="204"/>
      <c r="B213" s="7" t="str">
        <v>Central African Republic</v>
      </c>
      <c r="C213" s="7" t="str">
        <v>Tier 4 (Low)</v>
      </c>
      <c r="D213" s="7" t="str">
        <v>Agriculture-Dominant</v>
      </c>
      <c r="E213" s="7" t="str">
        <v>High Vulnerability (&gt; 0.50)</v>
      </c>
      <c r="F213" s="7" t="str">
        <v>No Net Zero Target/Proposed</v>
      </c>
      <c r="G213" s="7">
        <v>0</v>
      </c>
      <c r="H213" s="7">
        <v>15943.986552905</v>
      </c>
      <c r="I213" s="7">
        <v>0</v>
      </c>
      <c r="J213" s="7">
        <v>0</v>
      </c>
      <c r="L213" s="202"/>
      <c r="M213" s="80">
        <f t="shared" ref="M213:M222" si="8">$M$210</f>
        <v>3.4482758620689655E-2</v>
      </c>
      <c r="N213"/>
      <c r="P213" s="37" t="s">
        <v>29</v>
      </c>
      <c r="Q213" s="34" t="s">
        <v>28</v>
      </c>
      <c r="R213" s="40" t="s">
        <v>26</v>
      </c>
      <c r="S213" s="34" t="s">
        <v>16</v>
      </c>
    </row>
    <row r="214" spans="1:19" x14ac:dyDescent="0.3">
      <c r="A214" s="204"/>
      <c r="B214" t="str">
        <v>Chad</v>
      </c>
      <c r="C214" t="str">
        <v>Tier 4 (Low)</v>
      </c>
      <c r="D214" t="str">
        <v>Agriculture-Dominant</v>
      </c>
      <c r="E214" t="str">
        <v>High Vulnerability (&gt; 0.50)</v>
      </c>
      <c r="F214" t="str">
        <v>No Net Zero Target/Proposed</v>
      </c>
      <c r="G214">
        <v>0</v>
      </c>
      <c r="H214">
        <v>32.184005493065001</v>
      </c>
      <c r="I214">
        <v>0</v>
      </c>
      <c r="J214">
        <v>0</v>
      </c>
      <c r="K214"/>
      <c r="L214" s="202"/>
      <c r="M214" s="80">
        <f t="shared" si="8"/>
        <v>3.4482758620689655E-2</v>
      </c>
      <c r="N214"/>
      <c r="P214" s="35" t="s">
        <v>1</v>
      </c>
      <c r="Q214" s="36" t="s">
        <v>2</v>
      </c>
      <c r="R214" s="36" t="s">
        <v>3</v>
      </c>
      <c r="S214" s="36" t="s">
        <v>4</v>
      </c>
    </row>
    <row r="215" spans="1:19" x14ac:dyDescent="0.3">
      <c r="A215" s="204"/>
      <c r="B215" t="str">
        <v>Guinea</v>
      </c>
      <c r="C215" t="str">
        <v>Tier 4 (Low)</v>
      </c>
      <c r="D215" t="str">
        <v>Agriculture-Dominant</v>
      </c>
      <c r="E215" t="str">
        <v>High Vulnerability (&gt; 0.50)</v>
      </c>
      <c r="F215" t="str">
        <v>No Net Zero Target/Proposed</v>
      </c>
      <c r="G215">
        <v>0</v>
      </c>
      <c r="H215">
        <v>43.981074467992002</v>
      </c>
      <c r="I215">
        <v>0</v>
      </c>
      <c r="J215">
        <v>0</v>
      </c>
      <c r="K215"/>
      <c r="L215" s="202"/>
      <c r="M215" s="80">
        <f t="shared" si="8"/>
        <v>3.4482758620689655E-2</v>
      </c>
      <c r="N215"/>
      <c r="P215" s="37" t="s">
        <v>29</v>
      </c>
      <c r="Q215" s="34" t="s">
        <v>28</v>
      </c>
      <c r="R215" s="40" t="s">
        <v>26</v>
      </c>
      <c r="S215" s="40" t="s">
        <v>20</v>
      </c>
    </row>
    <row r="216" spans="1:19" x14ac:dyDescent="0.3">
      <c r="A216" s="204"/>
      <c r="B216" t="str">
        <v>Guinea-Bissau</v>
      </c>
      <c r="C216" t="str">
        <v>Tier 4 (Low)</v>
      </c>
      <c r="D216" t="str">
        <v>Agriculture-Dominant</v>
      </c>
      <c r="E216" t="str">
        <v>High Vulnerability (&gt; 0.50)</v>
      </c>
      <c r="F216" t="str">
        <v>No Net Zero Target/Proposed</v>
      </c>
      <c r="G216">
        <v>0</v>
      </c>
      <c r="H216">
        <v>0.57338749677228995</v>
      </c>
      <c r="I216">
        <v>0</v>
      </c>
      <c r="J216">
        <v>0</v>
      </c>
      <c r="K216"/>
      <c r="L216" s="202"/>
      <c r="M216" s="80">
        <f t="shared" si="8"/>
        <v>3.4482758620689655E-2</v>
      </c>
      <c r="N216"/>
    </row>
    <row r="217" spans="1:19" x14ac:dyDescent="0.3">
      <c r="A217" s="204"/>
      <c r="B217" t="str">
        <v>Madagascar</v>
      </c>
      <c r="C217" t="str">
        <v>Tier 4 (Low)</v>
      </c>
      <c r="D217" t="str">
        <v>Agriculture-Dominant</v>
      </c>
      <c r="E217" t="str">
        <v>High Vulnerability (&gt; 0.50)</v>
      </c>
      <c r="F217" t="str">
        <v>No Net Zero Target/Proposed</v>
      </c>
      <c r="G217">
        <v>0</v>
      </c>
      <c r="H217">
        <v>20.683656998446001</v>
      </c>
      <c r="I217">
        <v>0</v>
      </c>
      <c r="J217">
        <v>0</v>
      </c>
      <c r="K217"/>
      <c r="L217" s="202"/>
      <c r="M217" s="80">
        <f t="shared" si="8"/>
        <v>3.4482758620689655E-2</v>
      </c>
      <c r="N217"/>
    </row>
    <row r="218" spans="1:19" x14ac:dyDescent="0.3">
      <c r="A218" s="204"/>
      <c r="B218" t="str">
        <v>Niger</v>
      </c>
      <c r="C218" t="str">
        <v>Tier 4 (Low)</v>
      </c>
      <c r="D218" t="str">
        <v>Agriculture-Dominant</v>
      </c>
      <c r="E218" t="str">
        <v>High Vulnerability (&gt; 0.50)</v>
      </c>
      <c r="F218" t="str">
        <v>No Net Zero Target/Proposed</v>
      </c>
      <c r="G218">
        <v>0</v>
      </c>
      <c r="H218">
        <v>6.6142165933615003</v>
      </c>
      <c r="I218">
        <v>0</v>
      </c>
      <c r="J218">
        <v>0</v>
      </c>
      <c r="K218"/>
      <c r="L218" s="202"/>
      <c r="M218" s="80">
        <f t="shared" si="8"/>
        <v>3.4482758620689655E-2</v>
      </c>
      <c r="N218"/>
    </row>
    <row r="219" spans="1:19" x14ac:dyDescent="0.3">
      <c r="A219" s="204"/>
      <c r="B219" t="str">
        <v>Rwanda</v>
      </c>
      <c r="C219" t="str">
        <v>Tier 4 (Low)</v>
      </c>
      <c r="D219" t="str">
        <v>Agriculture-Dominant</v>
      </c>
      <c r="E219" t="str">
        <v>High Vulnerability (&gt; 0.50)</v>
      </c>
      <c r="F219" t="str">
        <v>No Net Zero Target/Proposed</v>
      </c>
      <c r="G219">
        <v>0</v>
      </c>
      <c r="H219">
        <v>1.3745553234525001</v>
      </c>
      <c r="I219">
        <v>0</v>
      </c>
      <c r="J219">
        <v>0</v>
      </c>
      <c r="K219"/>
      <c r="L219" s="202"/>
      <c r="M219" s="80">
        <f t="shared" si="8"/>
        <v>3.4482758620689655E-2</v>
      </c>
      <c r="N219"/>
    </row>
    <row r="220" spans="1:19" ht="15" thickBot="1" x14ac:dyDescent="0.35">
      <c r="A220" s="204"/>
      <c r="B220" s="89" t="str">
        <v>Sudan</v>
      </c>
      <c r="C220" s="89" t="str">
        <v>Tier 4 (Low)</v>
      </c>
      <c r="D220" s="89" t="str">
        <v>Agriculture-Dominant</v>
      </c>
      <c r="E220" s="89" t="str">
        <v>High Vulnerability (&gt; 0.50)</v>
      </c>
      <c r="F220" s="89" t="str">
        <v>No Net Zero Target/Proposed</v>
      </c>
      <c r="G220" s="89">
        <v>0</v>
      </c>
      <c r="H220" s="89">
        <v>49.118373633418003</v>
      </c>
      <c r="I220" s="89">
        <v>0</v>
      </c>
      <c r="J220" s="89">
        <v>0</v>
      </c>
      <c r="K220" s="89"/>
      <c r="L220" s="203"/>
      <c r="M220" s="90">
        <f t="shared" si="8"/>
        <v>3.4482758620689655E-2</v>
      </c>
      <c r="N220"/>
    </row>
    <row r="221" spans="1:19" ht="15.6" thickTop="1" thickBot="1" x14ac:dyDescent="0.35">
      <c r="A221" s="204"/>
      <c r="B221" s="85" t="str" cm="1">
        <f t="array" ref="B221:J221">_xlfn._xlws.SORT(_xlfn.CHOOSECOLS(_xlfn._xlws.FILTER(Table23[#All],(Table23[[#All],[Development Tier]]='Comparision Groups'!P224)*(Table23[[#All],[Economic Structure]]='Comparision Groups'!Q224)*(Table23[[#All],[Vulnerability Level]]='Comparision Groups'!R224)*(Table23[[#All],[Net Zero Target Status]]='Comparision Groups'!S224)," "),1,2,3,4,5,6, 8,9,10),1,1)</f>
        <v>Syrian Arab Republic</v>
      </c>
      <c r="C221" s="86" t="str">
        <v>Tier 4 (Low)</v>
      </c>
      <c r="D221" s="86" t="str">
        <v>Agriculture-Dominant</v>
      </c>
      <c r="E221" s="86" t="str">
        <v>Medium Vulnerability (0.40 - 0.50)</v>
      </c>
      <c r="F221" s="86" t="str">
        <v>No Net Zero Target/Proposed</v>
      </c>
      <c r="G221" s="86">
        <v>0</v>
      </c>
      <c r="H221" s="86" t="str">
        <v/>
      </c>
      <c r="I221" s="86">
        <v>0</v>
      </c>
      <c r="J221" s="86">
        <v>0</v>
      </c>
      <c r="K221" s="86"/>
      <c r="L221" s="85"/>
      <c r="M221" s="94">
        <f t="shared" si="8"/>
        <v>3.4482758620689655E-2</v>
      </c>
      <c r="N221"/>
    </row>
    <row r="222" spans="1:19" ht="15.6" thickTop="1" thickBot="1" x14ac:dyDescent="0.35">
      <c r="A222" s="204"/>
      <c r="B222" s="85" t="str" cm="1">
        <f t="array" ref="B222:J222">_xlfn._xlws.SORT(_xlfn.CHOOSECOLS(_xlfn._xlws.FILTER(Table23[#All],(Table23[[#All],[Development Tier]]='Comparision Groups'!P227)*(Table23[[#All],[Economic Structure]]='Comparision Groups'!Q227)*(Table23[[#All],[Vulnerability Level]]='Comparision Groups'!R227)*(Table23[[#All],[Net Zero Target Status]]='Comparision Groups'!S227)," "),1,2,3,4,5,6, 8,9,10),1,1)</f>
        <v>Sudan</v>
      </c>
      <c r="C222" s="86" t="str">
        <v>Tier 4 (Low)</v>
      </c>
      <c r="D222" s="86" t="str">
        <v>Agriculture-Dominant</v>
      </c>
      <c r="E222" s="86">
        <v>0</v>
      </c>
      <c r="F222" s="86" t="str">
        <v>No Net Zero Target/Proposed</v>
      </c>
      <c r="G222" s="86">
        <v>0</v>
      </c>
      <c r="H222" s="86">
        <v>49.118373633418003</v>
      </c>
      <c r="I222" s="86">
        <v>0</v>
      </c>
      <c r="J222" s="86">
        <v>0</v>
      </c>
      <c r="K222" s="86"/>
      <c r="L222" s="85"/>
      <c r="M222" s="94">
        <f t="shared" si="8"/>
        <v>3.4482758620689655E-2</v>
      </c>
      <c r="N222"/>
    </row>
    <row r="223" spans="1:19" ht="15" thickTop="1" x14ac:dyDescent="0.3">
      <c r="A223" s="204"/>
      <c r="B223" s="81" t="str" cm="1">
        <f t="array" ref="B223:J226">_xlfn._xlws.SORT(_xlfn.CHOOSECOLS(_xlfn._xlws.FILTER(Table23[#All],(Table23[[#All],[Development Tier]]='Comparision Groups'!P230)*(Table23[[#All],[Economic Structure]]='Comparision Groups'!Q230)*(Table23[[#All],[Vulnerability Level]]='Comparision Groups'!R230)*(Table23[[#All],[Net Zero Target Status]]='Comparision Groups'!S230)," "),1,2,3,4,5,6, 8,9,10),1,1)</f>
        <v>Eritrea</v>
      </c>
      <c r="C223" s="82" t="str">
        <v>Tier 4 (Low)</v>
      </c>
      <c r="D223" s="82">
        <v>0</v>
      </c>
      <c r="E223" s="82" t="str">
        <v>High Vulnerability (&gt; 0.50)</v>
      </c>
      <c r="F223" s="82" t="str">
        <v>No Net Zero Target/Proposed</v>
      </c>
      <c r="G223" s="82">
        <v>0</v>
      </c>
      <c r="H223" s="82">
        <v>285.38389989719002</v>
      </c>
      <c r="I223" s="82">
        <v>0</v>
      </c>
      <c r="J223" s="82">
        <v>0</v>
      </c>
      <c r="K223" s="82"/>
      <c r="L223" s="81"/>
      <c r="M223" s="84">
        <v>1.2500000000000001E-2</v>
      </c>
      <c r="N223"/>
      <c r="P223" s="35" t="s">
        <v>1</v>
      </c>
      <c r="Q223" s="36" t="s">
        <v>2</v>
      </c>
      <c r="R223" s="36" t="s">
        <v>3</v>
      </c>
      <c r="S223" s="36" t="s">
        <v>4</v>
      </c>
    </row>
    <row r="224" spans="1:19" x14ac:dyDescent="0.3">
      <c r="A224" s="204"/>
      <c r="B224" t="str">
        <v>Nauru</v>
      </c>
      <c r="C224" t="str">
        <v>Tier 4 (Low)</v>
      </c>
      <c r="D224">
        <v>0</v>
      </c>
      <c r="E224" t="str">
        <v>High Vulnerability (&gt; 0.50)</v>
      </c>
      <c r="F224" t="str">
        <v>No Net Zero Target/Proposed</v>
      </c>
      <c r="G224">
        <v>0</v>
      </c>
      <c r="H224" t="str">
        <v/>
      </c>
      <c r="I224">
        <v>0</v>
      </c>
      <c r="J224">
        <v>0</v>
      </c>
      <c r="K224"/>
      <c r="M224" s="80">
        <v>1.2500000000000001E-2</v>
      </c>
      <c r="N224"/>
      <c r="P224" s="37" t="s">
        <v>29</v>
      </c>
      <c r="Q224" s="34" t="s">
        <v>28</v>
      </c>
      <c r="R224" s="40" t="s">
        <v>22</v>
      </c>
      <c r="S224" s="40" t="s">
        <v>20</v>
      </c>
    </row>
    <row r="225" spans="1:19" x14ac:dyDescent="0.3">
      <c r="A225" s="204"/>
      <c r="B225" t="str">
        <v>Somalia</v>
      </c>
      <c r="C225" t="str">
        <v>Tier 4 (Low)</v>
      </c>
      <c r="D225">
        <v>0</v>
      </c>
      <c r="E225" t="str">
        <v>High Vulnerability (&gt; 0.50)</v>
      </c>
      <c r="F225" t="str">
        <v>No Net Zero Target/Proposed</v>
      </c>
      <c r="G225">
        <v>0</v>
      </c>
      <c r="H225">
        <v>4.6573728277141999E-2</v>
      </c>
      <c r="I225">
        <v>0</v>
      </c>
      <c r="J225">
        <v>0</v>
      </c>
      <c r="K225"/>
      <c r="M225" s="80">
        <v>1.2500000000000001E-2</v>
      </c>
      <c r="N225"/>
    </row>
    <row r="226" spans="1:19" ht="15" thickBot="1" x14ac:dyDescent="0.35">
      <c r="A226" s="204"/>
      <c r="B226" s="89" t="str">
        <v>Yemen</v>
      </c>
      <c r="C226" s="89" t="str">
        <v>Tier 4 (Low)</v>
      </c>
      <c r="D226" s="89">
        <v>0</v>
      </c>
      <c r="E226" s="89" t="str">
        <v>High Vulnerability (&gt; 0.50)</v>
      </c>
      <c r="F226" s="89" t="str">
        <v>No Net Zero Target/Proposed</v>
      </c>
      <c r="G226" s="89">
        <v>0</v>
      </c>
      <c r="H226" s="89">
        <v>522.11549112330999</v>
      </c>
      <c r="I226" s="89">
        <v>0</v>
      </c>
      <c r="J226" s="89">
        <v>0</v>
      </c>
      <c r="K226" s="89"/>
      <c r="L226" s="98"/>
      <c r="M226" s="90">
        <v>1.2500000000000001E-2</v>
      </c>
      <c r="N226"/>
      <c r="P226" s="35" t="s">
        <v>1</v>
      </c>
      <c r="Q226" s="36" t="s">
        <v>2</v>
      </c>
      <c r="R226" s="36" t="s">
        <v>3</v>
      </c>
      <c r="S226" s="36" t="s">
        <v>4</v>
      </c>
    </row>
    <row r="227" spans="1:19" ht="15.6" thickTop="1" thickBot="1" x14ac:dyDescent="0.35">
      <c r="A227" s="204"/>
      <c r="B227" s="85" t="str" cm="1">
        <f t="array" ref="B227:J227">_xlfn._xlws.SORT(_xlfn.CHOOSECOLS(_xlfn._xlws.FILTER(Table23[#All],(Table23[[#All],[Development Tier]]='Comparision Groups'!P234)*(Table23[[#All],[Economic Structure]]='Comparision Groups'!Q234)*(Table23[[#All],[Vulnerability Level]]='Comparision Groups'!R234)*(Table23[[#All],[Net Zero Target Status]]='Comparision Groups'!S234)," "),1,2,3,4,5,6, 8,9,10),1,1)</f>
        <v>Venezuela (Bolivarian Republic of)</v>
      </c>
      <c r="C227" s="85" t="str">
        <v>Tier 4 (Low)</v>
      </c>
      <c r="D227" s="85">
        <v>0</v>
      </c>
      <c r="E227" s="85" t="str">
        <v>Low Vulnerability (0.30 - 0.40)</v>
      </c>
      <c r="F227" s="85" t="str">
        <v>No Net Zero Target/Proposed</v>
      </c>
      <c r="G227" s="85">
        <v>0</v>
      </c>
      <c r="H227" s="85" t="str">
        <v/>
      </c>
      <c r="I227" s="85">
        <v>0</v>
      </c>
      <c r="J227" s="85">
        <v>0</v>
      </c>
      <c r="K227" s="86"/>
      <c r="L227" s="85"/>
      <c r="M227" s="94">
        <v>1.2500000000000001E-2</v>
      </c>
      <c r="N227"/>
      <c r="P227" s="37" t="s">
        <v>29</v>
      </c>
      <c r="Q227" s="34" t="s">
        <v>28</v>
      </c>
      <c r="R227" s="40"/>
      <c r="S227" s="40" t="s">
        <v>20</v>
      </c>
    </row>
    <row r="228" spans="1:19" ht="15" thickTop="1" x14ac:dyDescent="0.3">
      <c r="K228"/>
      <c r="L228"/>
      <c r="M228"/>
      <c r="N228"/>
    </row>
    <row r="229" spans="1:19" x14ac:dyDescent="0.3">
      <c r="K229"/>
      <c r="L229"/>
      <c r="M229"/>
      <c r="N229"/>
      <c r="P229" s="35" t="s">
        <v>1</v>
      </c>
      <c r="Q229" s="36" t="s">
        <v>2</v>
      </c>
      <c r="R229" s="36" t="s">
        <v>3</v>
      </c>
      <c r="S229" s="36" t="s">
        <v>4</v>
      </c>
    </row>
    <row r="230" spans="1:19" x14ac:dyDescent="0.3">
      <c r="K230"/>
      <c r="L230"/>
      <c r="M230"/>
      <c r="N230"/>
      <c r="P230" s="37" t="s">
        <v>29</v>
      </c>
      <c r="Q230" s="34"/>
      <c r="R230" s="40" t="s">
        <v>26</v>
      </c>
      <c r="S230" s="40" t="s">
        <v>20</v>
      </c>
    </row>
    <row r="231" spans="1:19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9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9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/>
      <c r="P233" s="35" t="s">
        <v>1</v>
      </c>
      <c r="Q233" s="36" t="s">
        <v>2</v>
      </c>
      <c r="R233" s="36" t="s">
        <v>3</v>
      </c>
      <c r="S233" s="36" t="s">
        <v>4</v>
      </c>
    </row>
    <row r="234" spans="1:19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/>
      <c r="P234" s="37" t="s">
        <v>29</v>
      </c>
      <c r="Q234" s="34"/>
      <c r="R234" s="72" t="s">
        <v>17</v>
      </c>
      <c r="S234" s="40" t="s">
        <v>20</v>
      </c>
    </row>
    <row r="235" spans="1:19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1:19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1:19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1:19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1:19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1:19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2:14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2:14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2:14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2:14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2:14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2:14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2:14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2:14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2:14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2:14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2:14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2:14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2:14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2:14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2:14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2:14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2:14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2:14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2:14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2:14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2:14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2:14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2:14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2:14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2:14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2:14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2:14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2:14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2:14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2:14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2:14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2:14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2:14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2:14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2:14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2:14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2:14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2:14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2:14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2:14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2:14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2:14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2:14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2:14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2:14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2:14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2:14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2:14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2:14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2:14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2:14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2:14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2:14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2:14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2:14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2:14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2:14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2:14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2:14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2:14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2:14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2:14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2:14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2:14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2:14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2:14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2:14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2:14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2:14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2:14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2:14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2:14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2:14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2:14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2:14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2:14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2:14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2:14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2:14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2:14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2:14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2:14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2:14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2:14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2:14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2:14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2:14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2:14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2:14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2:14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2:14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2:14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2:14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/>
    </row>
  </sheetData>
  <mergeCells count="26">
    <mergeCell ref="L72:L73"/>
    <mergeCell ref="A2:A75"/>
    <mergeCell ref="L78:L87"/>
    <mergeCell ref="L89:L100"/>
    <mergeCell ref="L2:L8"/>
    <mergeCell ref="L13:L39"/>
    <mergeCell ref="L54:L57"/>
    <mergeCell ref="L50:L51"/>
    <mergeCell ref="L154:L156"/>
    <mergeCell ref="A78:A161"/>
    <mergeCell ref="L166:L169"/>
    <mergeCell ref="L170:L177"/>
    <mergeCell ref="L186:L187"/>
    <mergeCell ref="L133:L135"/>
    <mergeCell ref="L140:L142"/>
    <mergeCell ref="L144:L147"/>
    <mergeCell ref="L102:L110"/>
    <mergeCell ref="L112:L130"/>
    <mergeCell ref="L210:L211"/>
    <mergeCell ref="L212:L220"/>
    <mergeCell ref="A206:A227"/>
    <mergeCell ref="L188:L191"/>
    <mergeCell ref="L195:L197"/>
    <mergeCell ref="L199:L202"/>
    <mergeCell ref="A163:A203"/>
    <mergeCell ref="L206:L208"/>
  </mergeCells>
  <conditionalFormatting sqref="M2:M8">
    <cfRule type="cellIs" dxfId="40" priority="12" operator="greaterThan">
      <formula>$L$2</formula>
    </cfRule>
  </conditionalFormatting>
  <conditionalFormatting sqref="M13:M39">
    <cfRule type="cellIs" dxfId="39" priority="11" operator="greaterThan">
      <formula>$L$13</formula>
    </cfRule>
  </conditionalFormatting>
  <conditionalFormatting sqref="M78:M87">
    <cfRule type="cellIs" dxfId="38" priority="10" operator="greaterThan">
      <formula>$L$78</formula>
    </cfRule>
  </conditionalFormatting>
  <conditionalFormatting sqref="M89:M100">
    <cfRule type="cellIs" dxfId="37" priority="8" operator="greaterThan">
      <formula>$L$78</formula>
    </cfRule>
  </conditionalFormatting>
  <conditionalFormatting sqref="M102:M110">
    <cfRule type="cellIs" dxfId="36" priority="6" operator="greaterThan">
      <formula>$L$78</formula>
    </cfRule>
  </conditionalFormatting>
  <conditionalFormatting sqref="M144:M147">
    <cfRule type="cellIs" dxfId="35" priority="3" operator="greaterThan">
      <formula>$L$78</formula>
    </cfRule>
  </conditionalFormatting>
  <conditionalFormatting sqref="M199:M202">
    <cfRule type="cellIs" dxfId="34" priority="2" operator="greaterThan">
      <formula>$L$78</formula>
    </cfRule>
  </conditionalFormatting>
  <conditionalFormatting sqref="M210:M211">
    <cfRule type="cellIs" dxfId="33" priority="1" operator="greaterThan">
      <formula>$L$78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E6FD1-79C3-4562-B7C2-A9977DA86DC7}">
  <sheetPr filterMode="1"/>
  <dimension ref="A1:K107"/>
  <sheetViews>
    <sheetView workbookViewId="0">
      <selection activeCell="B106" sqref="B106"/>
    </sheetView>
  </sheetViews>
  <sheetFormatPr defaultRowHeight="14.4" x14ac:dyDescent="0.3"/>
  <cols>
    <col min="2" max="2" width="20.109375" customWidth="1"/>
    <col min="3" max="3" width="16.33203125" customWidth="1"/>
    <col min="4" max="4" width="59.6640625" customWidth="1"/>
    <col min="5" max="5" width="26.5546875" customWidth="1"/>
    <col min="6" max="6" width="31.6640625" customWidth="1"/>
    <col min="7" max="7" width="22.88671875" customWidth="1"/>
  </cols>
  <sheetData>
    <row r="1" spans="1:11" x14ac:dyDescent="0.3">
      <c r="A1" t="s">
        <v>548</v>
      </c>
      <c r="B1" t="s">
        <v>0</v>
      </c>
      <c r="C1" t="s">
        <v>549</v>
      </c>
      <c r="D1" t="s">
        <v>550</v>
      </c>
      <c r="E1" t="s">
        <v>551</v>
      </c>
      <c r="F1" t="s">
        <v>552</v>
      </c>
      <c r="G1" t="s">
        <v>553</v>
      </c>
      <c r="K1" t="s">
        <v>554</v>
      </c>
    </row>
    <row r="2" spans="1:11" hidden="1" x14ac:dyDescent="0.3">
      <c r="A2" t="s">
        <v>525</v>
      </c>
      <c r="B2" t="s">
        <v>224</v>
      </c>
      <c r="C2" t="s">
        <v>555</v>
      </c>
      <c r="D2" t="s">
        <v>556</v>
      </c>
      <c r="E2" t="s">
        <v>557</v>
      </c>
      <c r="F2" t="s">
        <v>558</v>
      </c>
      <c r="G2">
        <v>2050</v>
      </c>
      <c r="K2">
        <f>MATCH(A2,'Netzero target status'!B1:B123,0)</f>
        <v>2</v>
      </c>
    </row>
    <row r="3" spans="1:11" hidden="1" x14ac:dyDescent="0.3">
      <c r="A3" t="s">
        <v>269</v>
      </c>
      <c r="B3" t="s">
        <v>172</v>
      </c>
      <c r="C3" t="s">
        <v>555</v>
      </c>
      <c r="D3" t="s">
        <v>559</v>
      </c>
      <c r="E3" t="s">
        <v>557</v>
      </c>
      <c r="F3" t="s">
        <v>558</v>
      </c>
      <c r="G3">
        <v>2040</v>
      </c>
      <c r="K3">
        <f>MATCH(A3,'Netzero target status'!B2:B124,0)</f>
        <v>3</v>
      </c>
    </row>
    <row r="4" spans="1:11" hidden="1" x14ac:dyDescent="0.3">
      <c r="A4" t="s">
        <v>267</v>
      </c>
      <c r="B4" t="s">
        <v>143</v>
      </c>
      <c r="C4" t="s">
        <v>555</v>
      </c>
      <c r="D4" t="s">
        <v>560</v>
      </c>
      <c r="E4" t="s">
        <v>557</v>
      </c>
      <c r="F4" t="s">
        <v>558</v>
      </c>
      <c r="G4">
        <v>2050</v>
      </c>
      <c r="K4">
        <f>MATCH(A4,'Netzero target status'!B3:B125,0)</f>
        <v>3</v>
      </c>
    </row>
    <row r="5" spans="1:11" hidden="1" x14ac:dyDescent="0.3">
      <c r="A5" t="s">
        <v>270</v>
      </c>
      <c r="B5" t="s">
        <v>88</v>
      </c>
      <c r="C5" t="s">
        <v>555</v>
      </c>
      <c r="D5" t="s">
        <v>561</v>
      </c>
      <c r="E5" t="s">
        <v>557</v>
      </c>
      <c r="F5" t="s">
        <v>558</v>
      </c>
      <c r="G5">
        <v>2050</v>
      </c>
      <c r="K5">
        <f>MATCH(A5,'Netzero target status'!B4:B126,0)</f>
        <v>3</v>
      </c>
    </row>
    <row r="6" spans="1:11" hidden="1" x14ac:dyDescent="0.3">
      <c r="A6" t="s">
        <v>273</v>
      </c>
      <c r="B6" t="s">
        <v>215</v>
      </c>
      <c r="C6" t="s">
        <v>555</v>
      </c>
      <c r="D6" t="s">
        <v>562</v>
      </c>
      <c r="E6" t="s">
        <v>557</v>
      </c>
      <c r="F6" t="s">
        <v>558</v>
      </c>
      <c r="G6">
        <v>2050</v>
      </c>
      <c r="K6">
        <f>MATCH(A6,'Netzero target status'!B5:B127,0)</f>
        <v>3</v>
      </c>
    </row>
    <row r="7" spans="1:11" hidden="1" x14ac:dyDescent="0.3">
      <c r="A7" t="s">
        <v>281</v>
      </c>
      <c r="B7" t="s">
        <v>173</v>
      </c>
      <c r="C7" t="s">
        <v>555</v>
      </c>
      <c r="D7" t="s">
        <v>563</v>
      </c>
      <c r="E7" t="s">
        <v>557</v>
      </c>
      <c r="F7" t="s">
        <v>558</v>
      </c>
      <c r="G7">
        <v>2060</v>
      </c>
      <c r="K7">
        <f>MATCH(A7,'Netzero target status'!B6:B128,0)</f>
        <v>3</v>
      </c>
    </row>
    <row r="8" spans="1:11" hidden="1" x14ac:dyDescent="0.3">
      <c r="A8" t="s">
        <v>290</v>
      </c>
      <c r="B8" t="s">
        <v>126</v>
      </c>
      <c r="C8" t="s">
        <v>555</v>
      </c>
      <c r="D8" t="s">
        <v>564</v>
      </c>
      <c r="E8" t="s">
        <v>557</v>
      </c>
      <c r="F8" t="s">
        <v>558</v>
      </c>
      <c r="G8">
        <v>2030</v>
      </c>
      <c r="K8">
        <f>MATCH(A8,'Netzero target status'!B7:B129,0)</f>
        <v>3</v>
      </c>
    </row>
    <row r="9" spans="1:11" hidden="1" x14ac:dyDescent="0.3">
      <c r="A9" t="s">
        <v>276</v>
      </c>
      <c r="B9" t="s">
        <v>90</v>
      </c>
      <c r="C9" t="s">
        <v>555</v>
      </c>
      <c r="D9" t="s">
        <v>565</v>
      </c>
      <c r="E9" t="s">
        <v>557</v>
      </c>
      <c r="F9" t="s">
        <v>558</v>
      </c>
      <c r="G9">
        <v>2050</v>
      </c>
      <c r="K9">
        <f>MATCH(A9,'Netzero target status'!B8:B130,0)</f>
        <v>3</v>
      </c>
    </row>
    <row r="10" spans="1:11" hidden="1" x14ac:dyDescent="0.3">
      <c r="A10" t="s">
        <v>285</v>
      </c>
      <c r="B10" t="s">
        <v>158</v>
      </c>
      <c r="C10" t="s">
        <v>555</v>
      </c>
      <c r="D10" t="s">
        <v>566</v>
      </c>
      <c r="E10" t="s">
        <v>557</v>
      </c>
      <c r="F10" t="s">
        <v>558</v>
      </c>
      <c r="G10">
        <v>2050</v>
      </c>
      <c r="K10">
        <f>MATCH(A10,'Netzero target status'!B9:B131,0)</f>
        <v>3</v>
      </c>
    </row>
    <row r="11" spans="1:11" x14ac:dyDescent="0.3">
      <c r="A11" t="s">
        <v>292</v>
      </c>
      <c r="B11" t="s">
        <v>45</v>
      </c>
      <c r="C11" t="s">
        <v>555</v>
      </c>
      <c r="D11" t="s">
        <v>567</v>
      </c>
      <c r="E11" t="s">
        <v>557</v>
      </c>
      <c r="F11" t="s">
        <v>558</v>
      </c>
      <c r="G11" t="s">
        <v>568</v>
      </c>
      <c r="K11">
        <f>MATCH(A11,'Netzero target status'!B10:B132,0)</f>
        <v>4</v>
      </c>
    </row>
    <row r="12" spans="1:11" hidden="1" x14ac:dyDescent="0.3">
      <c r="A12" t="s">
        <v>289</v>
      </c>
      <c r="B12" t="s">
        <v>139</v>
      </c>
      <c r="C12" t="s">
        <v>555</v>
      </c>
      <c r="D12" t="s">
        <v>569</v>
      </c>
      <c r="E12" t="s">
        <v>557</v>
      </c>
      <c r="F12" t="s">
        <v>558</v>
      </c>
      <c r="G12">
        <v>2050</v>
      </c>
      <c r="K12">
        <f>MATCH(A12,'Netzero target status'!B11:B133,0)</f>
        <v>4</v>
      </c>
    </row>
    <row r="13" spans="1:11" hidden="1" x14ac:dyDescent="0.3">
      <c r="A13" t="s">
        <v>280</v>
      </c>
      <c r="B13" t="s">
        <v>129</v>
      </c>
      <c r="C13" t="s">
        <v>555</v>
      </c>
      <c r="D13" t="s">
        <v>563</v>
      </c>
      <c r="E13" t="s">
        <v>557</v>
      </c>
      <c r="F13" t="s">
        <v>558</v>
      </c>
      <c r="G13">
        <v>2050</v>
      </c>
      <c r="K13">
        <f>MATCH(A13,'Netzero target status'!B12:B134,0)</f>
        <v>5</v>
      </c>
    </row>
    <row r="14" spans="1:11" hidden="1" x14ac:dyDescent="0.3">
      <c r="A14" t="s">
        <v>278</v>
      </c>
      <c r="B14" t="s">
        <v>47</v>
      </c>
      <c r="C14" t="s">
        <v>555</v>
      </c>
      <c r="D14" t="s">
        <v>570</v>
      </c>
      <c r="E14" t="s">
        <v>557</v>
      </c>
      <c r="F14" t="s">
        <v>558</v>
      </c>
      <c r="G14">
        <v>2050</v>
      </c>
      <c r="K14">
        <f>MATCH(A14,'Netzero target status'!B13:B135,0)</f>
        <v>5</v>
      </c>
    </row>
    <row r="15" spans="1:11" hidden="1" x14ac:dyDescent="0.3">
      <c r="A15" t="s">
        <v>309</v>
      </c>
      <c r="B15" t="s">
        <v>203</v>
      </c>
      <c r="C15" t="s">
        <v>555</v>
      </c>
      <c r="D15" t="s">
        <v>571</v>
      </c>
      <c r="E15" t="s">
        <v>557</v>
      </c>
      <c r="F15" t="s">
        <v>558</v>
      </c>
      <c r="G15">
        <v>2050</v>
      </c>
      <c r="K15">
        <f>MATCH(A15,'Netzero target status'!B14:B136,0)</f>
        <v>7</v>
      </c>
    </row>
    <row r="16" spans="1:11" hidden="1" x14ac:dyDescent="0.3">
      <c r="A16" t="s">
        <v>378</v>
      </c>
      <c r="B16" t="s">
        <v>204</v>
      </c>
      <c r="C16" t="s">
        <v>555</v>
      </c>
      <c r="D16" t="s">
        <v>572</v>
      </c>
      <c r="E16" t="s">
        <v>557</v>
      </c>
      <c r="F16" t="s">
        <v>558</v>
      </c>
      <c r="G16">
        <v>2050</v>
      </c>
      <c r="K16">
        <f>MATCH(A16,'Netzero target status'!B15:B138,0)</f>
        <v>4</v>
      </c>
    </row>
    <row r="17" spans="1:11" hidden="1" x14ac:dyDescent="0.3">
      <c r="A17" t="s">
        <v>295</v>
      </c>
      <c r="B17" t="s">
        <v>214</v>
      </c>
      <c r="C17" t="s">
        <v>555</v>
      </c>
      <c r="D17" t="s">
        <v>573</v>
      </c>
      <c r="E17" t="s">
        <v>557</v>
      </c>
      <c r="F17" t="s">
        <v>558</v>
      </c>
      <c r="G17">
        <v>2050</v>
      </c>
      <c r="K17">
        <f>MATCH(A17,'Netzero target status'!B16:B138,0)</f>
        <v>4</v>
      </c>
    </row>
    <row r="18" spans="1:11" hidden="1" x14ac:dyDescent="0.3">
      <c r="A18" t="s">
        <v>297</v>
      </c>
      <c r="B18" t="s">
        <v>115</v>
      </c>
      <c r="C18" t="s">
        <v>555</v>
      </c>
      <c r="D18" t="s">
        <v>574</v>
      </c>
      <c r="E18" t="s">
        <v>557</v>
      </c>
      <c r="F18" t="s">
        <v>558</v>
      </c>
      <c r="G18">
        <v>2050</v>
      </c>
      <c r="K18">
        <f>MATCH(A18,'Netzero target status'!B17:B139,0)</f>
        <v>6</v>
      </c>
    </row>
    <row r="19" spans="1:11" hidden="1" x14ac:dyDescent="0.3">
      <c r="A19" t="s">
        <v>298</v>
      </c>
      <c r="B19" t="s">
        <v>140</v>
      </c>
      <c r="C19" t="s">
        <v>555</v>
      </c>
      <c r="D19" t="s">
        <v>575</v>
      </c>
      <c r="E19" t="s">
        <v>557</v>
      </c>
      <c r="F19" t="s">
        <v>558</v>
      </c>
      <c r="G19" t="s">
        <v>576</v>
      </c>
      <c r="K19">
        <f>MATCH(A19,'Netzero target status'!B18:B140,0)</f>
        <v>6</v>
      </c>
    </row>
    <row r="20" spans="1:11" hidden="1" x14ac:dyDescent="0.3">
      <c r="A20" t="s">
        <v>306</v>
      </c>
      <c r="B20" t="s">
        <v>179</v>
      </c>
      <c r="C20" t="s">
        <v>555</v>
      </c>
      <c r="D20" t="s">
        <v>577</v>
      </c>
      <c r="E20" t="s">
        <v>557</v>
      </c>
      <c r="F20" t="s">
        <v>558</v>
      </c>
      <c r="G20">
        <v>2050</v>
      </c>
      <c r="K20">
        <f>MATCH(A20,'Netzero target status'!B19:B141,0)</f>
        <v>6</v>
      </c>
    </row>
    <row r="21" spans="1:11" x14ac:dyDescent="0.3">
      <c r="A21" t="s">
        <v>307</v>
      </c>
      <c r="B21" t="s">
        <v>82</v>
      </c>
      <c r="C21" t="s">
        <v>555</v>
      </c>
      <c r="D21" t="s">
        <v>578</v>
      </c>
      <c r="E21" t="s">
        <v>557</v>
      </c>
      <c r="F21" t="s">
        <v>558</v>
      </c>
      <c r="G21" t="s">
        <v>568</v>
      </c>
      <c r="K21">
        <f>MATCH(A21,'Netzero target status'!B20:B142,0)</f>
        <v>6</v>
      </c>
    </row>
    <row r="22" spans="1:11" hidden="1" x14ac:dyDescent="0.3">
      <c r="A22" t="s">
        <v>304</v>
      </c>
      <c r="B22" t="s">
        <v>305</v>
      </c>
      <c r="C22" t="s">
        <v>555</v>
      </c>
      <c r="D22" t="s">
        <v>579</v>
      </c>
      <c r="E22" t="s">
        <v>557</v>
      </c>
      <c r="F22" t="s">
        <v>558</v>
      </c>
      <c r="G22">
        <v>2040</v>
      </c>
      <c r="K22">
        <f>MATCH(A22,'Netzero target status'!B21:B143,0)</f>
        <v>7</v>
      </c>
    </row>
    <row r="23" spans="1:11" hidden="1" x14ac:dyDescent="0.3">
      <c r="A23" t="s">
        <v>310</v>
      </c>
      <c r="B23" t="s">
        <v>134</v>
      </c>
      <c r="C23" t="s">
        <v>555</v>
      </c>
      <c r="D23" t="s">
        <v>580</v>
      </c>
      <c r="E23" t="s">
        <v>557</v>
      </c>
      <c r="F23" t="s">
        <v>558</v>
      </c>
      <c r="G23">
        <v>2050</v>
      </c>
      <c r="K23">
        <f>MATCH(A23,'Netzero target status'!B22:B144,0)</f>
        <v>7</v>
      </c>
    </row>
    <row r="24" spans="1:11" hidden="1" x14ac:dyDescent="0.3">
      <c r="A24" t="s">
        <v>360</v>
      </c>
      <c r="B24" t="s">
        <v>130</v>
      </c>
      <c r="C24" t="s">
        <v>555</v>
      </c>
      <c r="D24" t="s">
        <v>581</v>
      </c>
      <c r="E24" t="s">
        <v>557</v>
      </c>
      <c r="F24" t="s">
        <v>558</v>
      </c>
      <c r="G24">
        <v>2050</v>
      </c>
      <c r="K24">
        <f>MATCH(A24,'Netzero target status'!B23:B145,0)</f>
        <v>7</v>
      </c>
    </row>
    <row r="25" spans="1:11" hidden="1" x14ac:dyDescent="0.3">
      <c r="A25" t="s">
        <v>314</v>
      </c>
      <c r="B25" t="s">
        <v>105</v>
      </c>
      <c r="C25" t="s">
        <v>555</v>
      </c>
      <c r="D25" t="s">
        <v>582</v>
      </c>
      <c r="E25" t="s">
        <v>557</v>
      </c>
      <c r="F25" t="s">
        <v>558</v>
      </c>
      <c r="G25">
        <v>2050</v>
      </c>
      <c r="K25">
        <f>MATCH(A25,'Netzero target status'!B24:B146,0)</f>
        <v>7</v>
      </c>
    </row>
    <row r="26" spans="1:11" hidden="1" x14ac:dyDescent="0.3">
      <c r="A26" t="s">
        <v>319</v>
      </c>
      <c r="B26" t="s">
        <v>94</v>
      </c>
      <c r="C26" t="s">
        <v>555</v>
      </c>
      <c r="D26" t="s">
        <v>583</v>
      </c>
      <c r="E26" t="s">
        <v>557</v>
      </c>
      <c r="F26" t="s">
        <v>558</v>
      </c>
      <c r="G26">
        <v>2050</v>
      </c>
      <c r="K26">
        <f>MATCH(A26,'Netzero target status'!B25:B147,0)</f>
        <v>8</v>
      </c>
    </row>
    <row r="27" spans="1:11" hidden="1" x14ac:dyDescent="0.3">
      <c r="A27" t="s">
        <v>318</v>
      </c>
      <c r="B27" t="s">
        <v>156</v>
      </c>
      <c r="C27" t="s">
        <v>555</v>
      </c>
      <c r="D27" t="s">
        <v>584</v>
      </c>
      <c r="E27" t="s">
        <v>557</v>
      </c>
      <c r="F27" t="s">
        <v>558</v>
      </c>
      <c r="G27">
        <v>2030</v>
      </c>
      <c r="K27">
        <f>MATCH(A27,'Netzero target status'!B26:B148,0)</f>
        <v>9</v>
      </c>
    </row>
    <row r="28" spans="1:11" hidden="1" x14ac:dyDescent="0.3">
      <c r="A28" t="s">
        <v>320</v>
      </c>
      <c r="B28" t="s">
        <v>160</v>
      </c>
      <c r="C28" t="s">
        <v>555</v>
      </c>
      <c r="D28" t="s">
        <v>585</v>
      </c>
      <c r="E28" t="s">
        <v>557</v>
      </c>
      <c r="F28" t="s">
        <v>558</v>
      </c>
      <c r="G28">
        <v>2050</v>
      </c>
      <c r="K28">
        <f>MATCH(A28,'Netzero target status'!B27:B149,0)</f>
        <v>9</v>
      </c>
    </row>
    <row r="29" spans="1:11" hidden="1" x14ac:dyDescent="0.3">
      <c r="A29" t="s">
        <v>328</v>
      </c>
      <c r="B29" t="s">
        <v>108</v>
      </c>
      <c r="C29" t="s">
        <v>555</v>
      </c>
      <c r="D29" t="s">
        <v>586</v>
      </c>
      <c r="E29" t="s">
        <v>557</v>
      </c>
      <c r="F29" t="s">
        <v>558</v>
      </c>
      <c r="G29">
        <v>2050</v>
      </c>
      <c r="K29">
        <f>MATCH(A29,'Netzero target status'!B28:B150,0)</f>
        <v>11</v>
      </c>
    </row>
    <row r="30" spans="1:11" hidden="1" x14ac:dyDescent="0.3">
      <c r="A30" t="s">
        <v>329</v>
      </c>
      <c r="B30" t="s">
        <v>75</v>
      </c>
      <c r="C30" t="s">
        <v>555</v>
      </c>
      <c r="D30" t="s">
        <v>587</v>
      </c>
      <c r="E30" t="s">
        <v>557</v>
      </c>
      <c r="F30" t="s">
        <v>558</v>
      </c>
      <c r="G30">
        <v>2050</v>
      </c>
      <c r="K30">
        <f>MATCH(A30,'Netzero target status'!B29:B151,0)</f>
        <v>12</v>
      </c>
    </row>
    <row r="31" spans="1:11" hidden="1" x14ac:dyDescent="0.3">
      <c r="A31" t="s">
        <v>331</v>
      </c>
      <c r="B31" t="s">
        <v>162</v>
      </c>
      <c r="C31" t="s">
        <v>555</v>
      </c>
      <c r="D31" t="s">
        <v>588</v>
      </c>
      <c r="E31" t="s">
        <v>557</v>
      </c>
      <c r="F31" t="s">
        <v>558</v>
      </c>
      <c r="G31">
        <v>2050</v>
      </c>
      <c r="K31">
        <f>MATCH(A31,'Netzero target status'!B31:B153,0)</f>
        <v>11</v>
      </c>
    </row>
    <row r="32" spans="1:11" hidden="1" x14ac:dyDescent="0.3">
      <c r="A32" t="s">
        <v>330</v>
      </c>
      <c r="B32" t="s">
        <v>219</v>
      </c>
      <c r="C32" t="s">
        <v>555</v>
      </c>
      <c r="D32" t="s">
        <v>589</v>
      </c>
      <c r="E32" t="s">
        <v>557</v>
      </c>
      <c r="F32" t="s">
        <v>558</v>
      </c>
      <c r="G32">
        <v>2035</v>
      </c>
      <c r="K32">
        <f>MATCH(A32,'Netzero target status'!B32:B154,0)</f>
        <v>11</v>
      </c>
    </row>
    <row r="33" spans="1:11" hidden="1" x14ac:dyDescent="0.3">
      <c r="A33" t="s">
        <v>334</v>
      </c>
      <c r="B33" t="s">
        <v>96</v>
      </c>
      <c r="C33" t="s">
        <v>555</v>
      </c>
      <c r="D33" t="s">
        <v>590</v>
      </c>
      <c r="E33" t="s">
        <v>557</v>
      </c>
      <c r="F33" t="s">
        <v>558</v>
      </c>
      <c r="G33">
        <v>2050</v>
      </c>
      <c r="K33">
        <f>MATCH(A33,'Netzero target status'!B33:B155,0)</f>
        <v>11</v>
      </c>
    </row>
    <row r="34" spans="1:11" x14ac:dyDescent="0.3">
      <c r="A34" t="s">
        <v>337</v>
      </c>
      <c r="B34" t="s">
        <v>195</v>
      </c>
      <c r="C34" t="s">
        <v>555</v>
      </c>
      <c r="D34" t="s">
        <v>591</v>
      </c>
      <c r="E34" t="s">
        <v>557</v>
      </c>
      <c r="F34" t="s">
        <v>558</v>
      </c>
      <c r="G34" t="s">
        <v>568</v>
      </c>
      <c r="K34">
        <f>MATCH(A34,'Netzero target status'!B34:B156,0)</f>
        <v>11</v>
      </c>
    </row>
    <row r="35" spans="1:11" hidden="1" x14ac:dyDescent="0.3">
      <c r="A35" t="s">
        <v>346</v>
      </c>
      <c r="B35" t="s">
        <v>54</v>
      </c>
      <c r="C35" t="s">
        <v>555</v>
      </c>
      <c r="D35" t="s">
        <v>592</v>
      </c>
      <c r="E35" t="s">
        <v>557</v>
      </c>
      <c r="F35" t="s">
        <v>558</v>
      </c>
      <c r="G35">
        <v>2050</v>
      </c>
      <c r="K35">
        <f>MATCH(A35,'Netzero target status'!B35:B157,0)</f>
        <v>102</v>
      </c>
    </row>
    <row r="36" spans="1:11" hidden="1" x14ac:dyDescent="0.3">
      <c r="A36" t="s">
        <v>339</v>
      </c>
      <c r="B36" t="s">
        <v>141</v>
      </c>
      <c r="C36" t="s">
        <v>555</v>
      </c>
      <c r="D36" t="s">
        <v>593</v>
      </c>
      <c r="E36" t="s">
        <v>557</v>
      </c>
      <c r="F36" t="s">
        <v>558</v>
      </c>
      <c r="G36">
        <v>2050</v>
      </c>
      <c r="K36">
        <f>MATCH(A36,'Netzero target status'!B36:B158,0)</f>
        <v>10</v>
      </c>
    </row>
    <row r="37" spans="1:11" hidden="1" x14ac:dyDescent="0.3">
      <c r="A37" t="s">
        <v>316</v>
      </c>
      <c r="B37" t="s">
        <v>220</v>
      </c>
      <c r="C37" t="s">
        <v>555</v>
      </c>
      <c r="D37" t="s">
        <v>594</v>
      </c>
      <c r="E37" t="s">
        <v>557</v>
      </c>
      <c r="F37" t="s">
        <v>558</v>
      </c>
      <c r="G37">
        <v>2045</v>
      </c>
      <c r="K37">
        <f>MATCH(A37,'Netzero target status'!B37:B159,0)</f>
        <v>10</v>
      </c>
    </row>
    <row r="38" spans="1:11" hidden="1" x14ac:dyDescent="0.3">
      <c r="A38" t="s">
        <v>340</v>
      </c>
      <c r="B38" t="s">
        <v>207</v>
      </c>
      <c r="C38" t="s">
        <v>555</v>
      </c>
      <c r="D38" t="s">
        <v>595</v>
      </c>
      <c r="E38" t="s">
        <v>557</v>
      </c>
      <c r="F38" t="s">
        <v>558</v>
      </c>
      <c r="G38" t="s">
        <v>596</v>
      </c>
      <c r="K38">
        <f>MATCH(A38,'Netzero target status'!B38:B160,0)</f>
        <v>10</v>
      </c>
    </row>
    <row r="39" spans="1:11" hidden="1" x14ac:dyDescent="0.3">
      <c r="A39" t="s">
        <v>349</v>
      </c>
      <c r="B39" t="s">
        <v>106</v>
      </c>
      <c r="C39" t="s">
        <v>555</v>
      </c>
      <c r="D39" t="s">
        <v>597</v>
      </c>
      <c r="E39" t="s">
        <v>557</v>
      </c>
      <c r="F39" t="s">
        <v>558</v>
      </c>
      <c r="G39">
        <v>2050</v>
      </c>
      <c r="K39">
        <f>MATCH(A39,'Netzero target status'!B39:B161,0)</f>
        <v>10</v>
      </c>
    </row>
    <row r="40" spans="1:11" x14ac:dyDescent="0.3">
      <c r="A40" t="s">
        <v>356</v>
      </c>
      <c r="B40" t="s">
        <v>198</v>
      </c>
      <c r="C40" t="s">
        <v>555</v>
      </c>
      <c r="D40" t="s">
        <v>598</v>
      </c>
      <c r="E40" t="s">
        <v>557</v>
      </c>
      <c r="F40" t="s">
        <v>558</v>
      </c>
      <c r="G40" t="s">
        <v>568</v>
      </c>
      <c r="K40">
        <f>MATCH(A40,'Netzero target status'!B40:B162,0)</f>
        <v>11</v>
      </c>
    </row>
    <row r="41" spans="1:11" hidden="1" x14ac:dyDescent="0.3">
      <c r="A41" t="s">
        <v>362</v>
      </c>
      <c r="B41" t="s">
        <v>109</v>
      </c>
      <c r="C41" t="s">
        <v>555</v>
      </c>
      <c r="D41" t="s">
        <v>599</v>
      </c>
      <c r="E41" t="s">
        <v>557</v>
      </c>
      <c r="F41" t="s">
        <v>558</v>
      </c>
      <c r="G41">
        <v>2050</v>
      </c>
      <c r="K41">
        <f>MATCH(A41,'Netzero target status'!B41:B163,0)</f>
        <v>12</v>
      </c>
    </row>
    <row r="42" spans="1:11" hidden="1" x14ac:dyDescent="0.3">
      <c r="A42" t="s">
        <v>368</v>
      </c>
      <c r="B42" t="s">
        <v>97</v>
      </c>
      <c r="C42" t="s">
        <v>555</v>
      </c>
      <c r="D42" t="s">
        <v>600</v>
      </c>
      <c r="E42" t="s">
        <v>557</v>
      </c>
      <c r="F42" t="s">
        <v>558</v>
      </c>
      <c r="G42">
        <v>2040</v>
      </c>
      <c r="K42">
        <f>MATCH(A42,'Netzero target status'!B42:B164,0)</f>
        <v>12</v>
      </c>
    </row>
    <row r="43" spans="1:11" hidden="1" x14ac:dyDescent="0.3">
      <c r="A43" t="s">
        <v>364</v>
      </c>
      <c r="B43" t="s">
        <v>199</v>
      </c>
      <c r="C43" t="s">
        <v>555</v>
      </c>
      <c r="D43" t="s">
        <v>601</v>
      </c>
      <c r="E43" t="s">
        <v>557</v>
      </c>
      <c r="F43" t="s">
        <v>558</v>
      </c>
      <c r="G43">
        <v>2070</v>
      </c>
      <c r="K43">
        <f>MATCH(A43,'Netzero target status'!B43:B165,0)</f>
        <v>12</v>
      </c>
    </row>
    <row r="44" spans="1:11" hidden="1" x14ac:dyDescent="0.3">
      <c r="A44" t="s">
        <v>363</v>
      </c>
      <c r="B44" t="s">
        <v>181</v>
      </c>
      <c r="C44" t="s">
        <v>555</v>
      </c>
      <c r="D44" t="s">
        <v>602</v>
      </c>
      <c r="E44" t="s">
        <v>557</v>
      </c>
      <c r="F44" t="s">
        <v>558</v>
      </c>
      <c r="G44" t="s">
        <v>603</v>
      </c>
      <c r="K44">
        <f>MATCH(A44,'Netzero target status'!B44:B166,0)</f>
        <v>12</v>
      </c>
    </row>
    <row r="45" spans="1:11" hidden="1" x14ac:dyDescent="0.3">
      <c r="A45" t="s">
        <v>365</v>
      </c>
      <c r="B45" t="s">
        <v>98</v>
      </c>
      <c r="C45" t="s">
        <v>555</v>
      </c>
      <c r="D45" t="s">
        <v>604</v>
      </c>
      <c r="E45" t="s">
        <v>557</v>
      </c>
      <c r="F45" t="s">
        <v>558</v>
      </c>
      <c r="G45">
        <v>2050</v>
      </c>
      <c r="K45">
        <f>MATCH(A45,'Netzero target status'!B45:B167,0)</f>
        <v>12</v>
      </c>
    </row>
    <row r="46" spans="1:11" hidden="1" x14ac:dyDescent="0.3">
      <c r="A46" t="s">
        <v>369</v>
      </c>
      <c r="B46" t="s">
        <v>502</v>
      </c>
      <c r="C46" t="s">
        <v>555</v>
      </c>
      <c r="D46" t="s">
        <v>605</v>
      </c>
      <c r="E46" t="s">
        <v>557</v>
      </c>
      <c r="F46" t="s">
        <v>558</v>
      </c>
      <c r="G46">
        <v>2050</v>
      </c>
      <c r="K46">
        <f>MATCH(A46,'Netzero target status'!B46:B168,0)</f>
        <v>12</v>
      </c>
    </row>
    <row r="47" spans="1:11" hidden="1" x14ac:dyDescent="0.3">
      <c r="A47" t="s">
        <v>371</v>
      </c>
      <c r="B47" t="s">
        <v>99</v>
      </c>
      <c r="C47" t="s">
        <v>555</v>
      </c>
      <c r="D47" t="s">
        <v>606</v>
      </c>
      <c r="E47" t="s">
        <v>557</v>
      </c>
      <c r="F47" t="s">
        <v>558</v>
      </c>
      <c r="G47">
        <v>2050</v>
      </c>
      <c r="K47">
        <f>MATCH(A47,'Netzero target status'!B47:B169,0)</f>
        <v>12</v>
      </c>
    </row>
    <row r="48" spans="1:11" hidden="1" x14ac:dyDescent="0.3">
      <c r="A48" t="s">
        <v>372</v>
      </c>
      <c r="B48" t="s">
        <v>163</v>
      </c>
      <c r="C48" t="s">
        <v>555</v>
      </c>
      <c r="D48" t="s">
        <v>607</v>
      </c>
      <c r="E48" t="s">
        <v>557</v>
      </c>
      <c r="F48" t="s">
        <v>558</v>
      </c>
      <c r="G48">
        <v>2050</v>
      </c>
      <c r="K48">
        <f>MATCH(A48,'Netzero target status'!B48:B170,0)</f>
        <v>12</v>
      </c>
    </row>
    <row r="49" spans="1:11" hidden="1" x14ac:dyDescent="0.3">
      <c r="A49" t="s">
        <v>374</v>
      </c>
      <c r="B49" t="s">
        <v>89</v>
      </c>
      <c r="C49" t="s">
        <v>555</v>
      </c>
      <c r="D49" t="s">
        <v>608</v>
      </c>
      <c r="E49" t="s">
        <v>557</v>
      </c>
      <c r="F49" t="s">
        <v>558</v>
      </c>
      <c r="G49">
        <v>2050</v>
      </c>
      <c r="K49">
        <f>MATCH(A49,'Netzero target status'!B49:B171,0)</f>
        <v>12</v>
      </c>
    </row>
    <row r="50" spans="1:11" hidden="1" x14ac:dyDescent="0.3">
      <c r="A50" t="s">
        <v>375</v>
      </c>
      <c r="B50" t="s">
        <v>148</v>
      </c>
      <c r="C50" t="s">
        <v>555</v>
      </c>
      <c r="D50" t="s">
        <v>609</v>
      </c>
      <c r="E50" t="s">
        <v>557</v>
      </c>
      <c r="F50" t="s">
        <v>558</v>
      </c>
      <c r="G50">
        <v>2060</v>
      </c>
      <c r="K50">
        <f>MATCH(A50,'Netzero target status'!B50:B172,0)</f>
        <v>12</v>
      </c>
    </row>
    <row r="51" spans="1:11" hidden="1" x14ac:dyDescent="0.3">
      <c r="A51" t="s">
        <v>382</v>
      </c>
      <c r="B51" t="s">
        <v>131</v>
      </c>
      <c r="C51" t="s">
        <v>555</v>
      </c>
      <c r="D51" t="s">
        <v>610</v>
      </c>
      <c r="E51" t="s">
        <v>557</v>
      </c>
      <c r="F51" t="s">
        <v>558</v>
      </c>
      <c r="G51">
        <v>2060</v>
      </c>
      <c r="K51">
        <f>MATCH(A51,'Netzero target status'!B51:B173,0)</f>
        <v>14</v>
      </c>
    </row>
    <row r="52" spans="1:11" hidden="1" x14ac:dyDescent="0.3">
      <c r="A52" t="s">
        <v>383</v>
      </c>
      <c r="B52" t="s">
        <v>611</v>
      </c>
      <c r="C52" t="s">
        <v>555</v>
      </c>
      <c r="D52" t="s">
        <v>612</v>
      </c>
      <c r="E52" t="s">
        <v>557</v>
      </c>
      <c r="F52" t="s">
        <v>558</v>
      </c>
      <c r="G52">
        <v>2050</v>
      </c>
      <c r="K52">
        <f>MATCH(A52,'Netzero target status'!B52:B174,0)</f>
        <v>14</v>
      </c>
    </row>
    <row r="53" spans="1:11" hidden="1" x14ac:dyDescent="0.3">
      <c r="A53" t="s">
        <v>392</v>
      </c>
      <c r="B53" t="s">
        <v>107</v>
      </c>
      <c r="C53" t="s">
        <v>555</v>
      </c>
      <c r="D53" t="s">
        <v>613</v>
      </c>
      <c r="E53" t="s">
        <v>557</v>
      </c>
      <c r="F53" t="s">
        <v>558</v>
      </c>
      <c r="G53">
        <v>2050</v>
      </c>
      <c r="K53">
        <f>MATCH(A53,'Netzero target status'!B53:B175,0)</f>
        <v>14</v>
      </c>
    </row>
    <row r="54" spans="1:11" hidden="1" x14ac:dyDescent="0.3">
      <c r="A54" t="s">
        <v>385</v>
      </c>
      <c r="B54" t="s">
        <v>76</v>
      </c>
      <c r="C54" t="s">
        <v>555</v>
      </c>
      <c r="D54" t="s">
        <v>614</v>
      </c>
      <c r="E54" t="s">
        <v>557</v>
      </c>
      <c r="F54" t="s">
        <v>558</v>
      </c>
      <c r="G54">
        <v>2050</v>
      </c>
      <c r="K54">
        <f>MATCH(A54,'Netzero target status'!B54:B176,0)</f>
        <v>16</v>
      </c>
    </row>
    <row r="55" spans="1:11" hidden="1" x14ac:dyDescent="0.3">
      <c r="A55" t="s">
        <v>390</v>
      </c>
      <c r="B55" t="s">
        <v>110</v>
      </c>
      <c r="C55" t="s">
        <v>555</v>
      </c>
      <c r="D55" t="s">
        <v>615</v>
      </c>
      <c r="E55" t="s">
        <v>557</v>
      </c>
      <c r="F55" t="s">
        <v>558</v>
      </c>
      <c r="G55">
        <v>2050</v>
      </c>
      <c r="K55">
        <f>MATCH(A55,'Netzero target status'!B55:B177,0)</f>
        <v>17</v>
      </c>
    </row>
    <row r="56" spans="1:11" hidden="1" x14ac:dyDescent="0.3">
      <c r="A56" t="s">
        <v>391</v>
      </c>
      <c r="B56" t="s">
        <v>93</v>
      </c>
      <c r="C56" t="s">
        <v>555</v>
      </c>
      <c r="D56" t="s">
        <v>616</v>
      </c>
      <c r="E56" t="s">
        <v>557</v>
      </c>
      <c r="F56" t="s">
        <v>558</v>
      </c>
      <c r="G56">
        <v>2050</v>
      </c>
      <c r="K56">
        <f>MATCH(A56,'Netzero target status'!B56:B178,0)</f>
        <v>17</v>
      </c>
    </row>
    <row r="57" spans="1:11" hidden="1" x14ac:dyDescent="0.3">
      <c r="A57" t="s">
        <v>411</v>
      </c>
      <c r="B57" t="s">
        <v>60</v>
      </c>
      <c r="C57" t="s">
        <v>555</v>
      </c>
      <c r="D57" t="s">
        <v>607</v>
      </c>
      <c r="E57" t="s">
        <v>557</v>
      </c>
      <c r="F57" t="s">
        <v>558</v>
      </c>
      <c r="G57">
        <v>2050</v>
      </c>
      <c r="K57">
        <f>MATCH(A57,'Netzero target status'!B57:B179,0)</f>
        <v>19</v>
      </c>
    </row>
    <row r="58" spans="1:11" hidden="1" x14ac:dyDescent="0.3">
      <c r="A58" t="s">
        <v>412</v>
      </c>
      <c r="B58" t="s">
        <v>150</v>
      </c>
      <c r="C58" t="s">
        <v>555</v>
      </c>
      <c r="D58" t="s">
        <v>617</v>
      </c>
      <c r="E58" t="s">
        <v>557</v>
      </c>
      <c r="F58" t="s">
        <v>558</v>
      </c>
      <c r="G58" t="s">
        <v>618</v>
      </c>
      <c r="K58">
        <f>MATCH(A58,'Netzero target status'!B58:B180,0)</f>
        <v>19</v>
      </c>
    </row>
    <row r="59" spans="1:11" hidden="1" x14ac:dyDescent="0.3">
      <c r="A59" t="s">
        <v>399</v>
      </c>
      <c r="B59" t="s">
        <v>38</v>
      </c>
      <c r="C59" t="s">
        <v>555</v>
      </c>
      <c r="D59" t="s">
        <v>619</v>
      </c>
      <c r="E59" t="s">
        <v>557</v>
      </c>
      <c r="F59" t="s">
        <v>558</v>
      </c>
      <c r="G59">
        <v>2030</v>
      </c>
      <c r="K59">
        <f>MATCH(A59,'Netzero target status'!B59:B181,0)</f>
        <v>19</v>
      </c>
    </row>
    <row r="60" spans="1:11" hidden="1" x14ac:dyDescent="0.3">
      <c r="A60" t="s">
        <v>403</v>
      </c>
      <c r="B60" t="s">
        <v>100</v>
      </c>
      <c r="C60" t="s">
        <v>555</v>
      </c>
      <c r="D60" t="s">
        <v>620</v>
      </c>
      <c r="E60" t="s">
        <v>557</v>
      </c>
      <c r="F60" t="s">
        <v>558</v>
      </c>
      <c r="G60">
        <v>2050</v>
      </c>
      <c r="K60">
        <f>MATCH(A60,'Netzero target status'!B60:B182,0)</f>
        <v>20</v>
      </c>
    </row>
    <row r="61" spans="1:11" hidden="1" x14ac:dyDescent="0.3">
      <c r="A61" t="s">
        <v>537</v>
      </c>
      <c r="B61" t="s">
        <v>83</v>
      </c>
      <c r="C61" t="s">
        <v>555</v>
      </c>
      <c r="D61" t="s">
        <v>621</v>
      </c>
      <c r="E61" t="s">
        <v>557</v>
      </c>
      <c r="F61" t="s">
        <v>558</v>
      </c>
      <c r="G61">
        <v>2050</v>
      </c>
      <c r="K61">
        <f>MATCH(A61,'Netzero target status'!B61:B183,0)</f>
        <v>20</v>
      </c>
    </row>
    <row r="62" spans="1:11" hidden="1" x14ac:dyDescent="0.3">
      <c r="A62" t="s">
        <v>407</v>
      </c>
      <c r="B62" t="s">
        <v>63</v>
      </c>
      <c r="C62" t="s">
        <v>555</v>
      </c>
      <c r="D62" t="s">
        <v>622</v>
      </c>
      <c r="E62" t="s">
        <v>557</v>
      </c>
      <c r="F62" t="s">
        <v>558</v>
      </c>
      <c r="G62">
        <v>2030</v>
      </c>
      <c r="K62">
        <f>MATCH(A62,'Netzero target status'!B62:B184,0)</f>
        <v>20</v>
      </c>
    </row>
    <row r="63" spans="1:11" hidden="1" x14ac:dyDescent="0.3">
      <c r="A63" t="s">
        <v>410</v>
      </c>
      <c r="B63" t="s">
        <v>164</v>
      </c>
      <c r="C63" t="s">
        <v>555</v>
      </c>
      <c r="D63" t="s">
        <v>607</v>
      </c>
      <c r="E63" t="s">
        <v>557</v>
      </c>
      <c r="F63" t="s">
        <v>558</v>
      </c>
      <c r="G63">
        <v>2070</v>
      </c>
      <c r="K63">
        <f>MATCH(A63,'Netzero target status'!B63:B185,0)</f>
        <v>20</v>
      </c>
    </row>
    <row r="64" spans="1:11" hidden="1" x14ac:dyDescent="0.3">
      <c r="A64" t="s">
        <v>400</v>
      </c>
      <c r="B64" t="s">
        <v>142</v>
      </c>
      <c r="C64" t="s">
        <v>555</v>
      </c>
      <c r="D64" t="s">
        <v>623</v>
      </c>
      <c r="E64" t="s">
        <v>557</v>
      </c>
      <c r="F64" t="s">
        <v>558</v>
      </c>
      <c r="G64">
        <v>2050</v>
      </c>
      <c r="K64">
        <f>MATCH(A64,'Netzero target status'!B64:B186,0)</f>
        <v>20</v>
      </c>
    </row>
    <row r="65" spans="1:11" hidden="1" x14ac:dyDescent="0.3">
      <c r="A65" t="s">
        <v>538</v>
      </c>
      <c r="B65" t="s">
        <v>624</v>
      </c>
      <c r="C65" t="s">
        <v>555</v>
      </c>
      <c r="D65" t="s">
        <v>625</v>
      </c>
      <c r="E65" t="s">
        <v>557</v>
      </c>
      <c r="F65" t="s">
        <v>558</v>
      </c>
      <c r="G65">
        <v>2050</v>
      </c>
      <c r="K65">
        <f>MATCH(A65,'Netzero target status'!B65:B187,0)</f>
        <v>20</v>
      </c>
    </row>
    <row r="66" spans="1:11" hidden="1" x14ac:dyDescent="0.3">
      <c r="A66" t="s">
        <v>539</v>
      </c>
      <c r="B66" t="s">
        <v>225</v>
      </c>
      <c r="C66" t="s">
        <v>555</v>
      </c>
      <c r="D66" t="s">
        <v>626</v>
      </c>
      <c r="E66" t="s">
        <v>557</v>
      </c>
      <c r="F66" t="s">
        <v>558</v>
      </c>
      <c r="G66">
        <v>2050</v>
      </c>
      <c r="K66">
        <f>MATCH(A66,'Netzero target status'!B66:B188,0)</f>
        <v>20</v>
      </c>
    </row>
    <row r="67" spans="1:11" hidden="1" x14ac:dyDescent="0.3">
      <c r="A67" t="s">
        <v>405</v>
      </c>
      <c r="B67" t="s">
        <v>119</v>
      </c>
      <c r="C67" t="s">
        <v>555</v>
      </c>
      <c r="D67" t="s">
        <v>579</v>
      </c>
      <c r="E67" t="s">
        <v>557</v>
      </c>
      <c r="F67" t="s">
        <v>558</v>
      </c>
      <c r="G67">
        <v>2050</v>
      </c>
      <c r="K67">
        <f>MATCH(A67,'Netzero target status'!B67:B189,0)</f>
        <v>20</v>
      </c>
    </row>
    <row r="68" spans="1:11" hidden="1" x14ac:dyDescent="0.3">
      <c r="A68" t="s">
        <v>540</v>
      </c>
      <c r="B68" t="s">
        <v>138</v>
      </c>
      <c r="C68" t="s">
        <v>555</v>
      </c>
      <c r="D68" t="s">
        <v>605</v>
      </c>
      <c r="E68" t="s">
        <v>557</v>
      </c>
      <c r="F68" t="s">
        <v>558</v>
      </c>
      <c r="G68">
        <v>2050</v>
      </c>
      <c r="K68">
        <f>MATCH(A68,'Netzero target status'!B68:B190,0)</f>
        <v>20</v>
      </c>
    </row>
    <row r="69" spans="1:11" hidden="1" x14ac:dyDescent="0.3">
      <c r="A69" t="s">
        <v>395</v>
      </c>
      <c r="B69" t="s">
        <v>149</v>
      </c>
      <c r="C69" t="s">
        <v>555</v>
      </c>
      <c r="D69" t="s">
        <v>627</v>
      </c>
      <c r="E69" t="s">
        <v>557</v>
      </c>
      <c r="F69" t="s">
        <v>558</v>
      </c>
      <c r="G69" t="s">
        <v>628</v>
      </c>
      <c r="K69">
        <f>MATCH(A69,'Netzero target status'!B69:B191,0)</f>
        <v>20</v>
      </c>
    </row>
    <row r="70" spans="1:11" hidden="1" x14ac:dyDescent="0.3">
      <c r="A70" t="s">
        <v>413</v>
      </c>
      <c r="B70" t="s">
        <v>200</v>
      </c>
      <c r="C70" t="s">
        <v>555</v>
      </c>
      <c r="D70" t="s">
        <v>629</v>
      </c>
      <c r="E70" t="s">
        <v>557</v>
      </c>
      <c r="F70" t="s">
        <v>558</v>
      </c>
      <c r="G70">
        <v>2050</v>
      </c>
      <c r="K70">
        <f>MATCH(A70,'Netzero target status'!B70:B192,0)</f>
        <v>22</v>
      </c>
    </row>
    <row r="71" spans="1:11" hidden="1" x14ac:dyDescent="0.3">
      <c r="A71" t="s">
        <v>541</v>
      </c>
      <c r="B71" t="s">
        <v>66</v>
      </c>
      <c r="C71" t="s">
        <v>555</v>
      </c>
      <c r="D71" t="s">
        <v>607</v>
      </c>
      <c r="E71" t="s">
        <v>557</v>
      </c>
      <c r="F71" t="s">
        <v>558</v>
      </c>
      <c r="G71">
        <v>2050</v>
      </c>
      <c r="K71">
        <f>MATCH(A71,'Netzero target status'!B71:B193,0)</f>
        <v>22</v>
      </c>
    </row>
    <row r="72" spans="1:11" hidden="1" x14ac:dyDescent="0.3">
      <c r="A72" t="s">
        <v>421</v>
      </c>
      <c r="B72" t="s">
        <v>210</v>
      </c>
      <c r="C72" t="s">
        <v>555</v>
      </c>
      <c r="D72" t="s">
        <v>630</v>
      </c>
      <c r="E72" t="s">
        <v>557</v>
      </c>
      <c r="F72" t="s">
        <v>558</v>
      </c>
      <c r="G72">
        <v>2045</v>
      </c>
      <c r="K72">
        <f>MATCH(A72,'Netzero target status'!B72:B194,0)</f>
        <v>22</v>
      </c>
    </row>
    <row r="73" spans="1:11" hidden="1" x14ac:dyDescent="0.3">
      <c r="A73" t="s">
        <v>419</v>
      </c>
      <c r="B73" t="s">
        <v>101</v>
      </c>
      <c r="C73" t="s">
        <v>555</v>
      </c>
      <c r="D73" t="s">
        <v>631</v>
      </c>
      <c r="E73" t="s">
        <v>557</v>
      </c>
      <c r="F73" t="s">
        <v>558</v>
      </c>
      <c r="G73">
        <v>2050</v>
      </c>
      <c r="K73">
        <f>MATCH(A73,'Netzero target status'!B73:B195,0)</f>
        <v>22</v>
      </c>
    </row>
    <row r="74" spans="1:11" hidden="1" x14ac:dyDescent="0.3">
      <c r="A74" t="s">
        <v>422</v>
      </c>
      <c r="B74" t="s">
        <v>91</v>
      </c>
      <c r="C74" t="s">
        <v>555</v>
      </c>
      <c r="D74" t="s">
        <v>632</v>
      </c>
      <c r="E74" t="s">
        <v>557</v>
      </c>
      <c r="F74" t="s">
        <v>558</v>
      </c>
      <c r="G74">
        <v>2050</v>
      </c>
      <c r="K74">
        <f>MATCH(A74,'Netzero target status'!B74:B196,0)</f>
        <v>22</v>
      </c>
    </row>
    <row r="75" spans="1:11" hidden="1" x14ac:dyDescent="0.3">
      <c r="A75" t="s">
        <v>417</v>
      </c>
      <c r="B75" t="s">
        <v>201</v>
      </c>
      <c r="C75" t="s">
        <v>555</v>
      </c>
      <c r="D75" t="s">
        <v>633</v>
      </c>
      <c r="E75" t="s">
        <v>557</v>
      </c>
      <c r="F75" t="s">
        <v>558</v>
      </c>
      <c r="G75">
        <v>2060</v>
      </c>
      <c r="K75">
        <f>MATCH(A75,'Netzero target status'!B75:B197,0)</f>
        <v>24</v>
      </c>
    </row>
    <row r="76" spans="1:11" hidden="1" x14ac:dyDescent="0.3">
      <c r="A76" t="s">
        <v>420</v>
      </c>
      <c r="B76" t="s">
        <v>221</v>
      </c>
      <c r="C76" t="s">
        <v>555</v>
      </c>
      <c r="D76" t="s">
        <v>634</v>
      </c>
      <c r="E76" t="s">
        <v>557</v>
      </c>
      <c r="F76" t="s">
        <v>558</v>
      </c>
      <c r="G76">
        <v>2030</v>
      </c>
      <c r="K76">
        <f>MATCH(A76,'Netzero target status'!B76:B198,0)</f>
        <v>25</v>
      </c>
    </row>
    <row r="77" spans="1:11" hidden="1" x14ac:dyDescent="0.3">
      <c r="A77" t="s">
        <v>423</v>
      </c>
      <c r="B77" t="s">
        <v>177</v>
      </c>
      <c r="C77" t="s">
        <v>555</v>
      </c>
      <c r="D77" t="s">
        <v>635</v>
      </c>
      <c r="E77" t="s">
        <v>557</v>
      </c>
      <c r="F77" t="s">
        <v>558</v>
      </c>
      <c r="G77">
        <v>2050</v>
      </c>
      <c r="K77">
        <f>MATCH(A77,'Netzero target status'!B77:B199,0)</f>
        <v>25</v>
      </c>
    </row>
    <row r="78" spans="1:11" x14ac:dyDescent="0.3">
      <c r="A78" t="s">
        <v>425</v>
      </c>
      <c r="B78" t="s">
        <v>185</v>
      </c>
      <c r="C78" t="s">
        <v>555</v>
      </c>
      <c r="D78" t="s">
        <v>636</v>
      </c>
      <c r="E78" t="s">
        <v>557</v>
      </c>
      <c r="F78" t="s">
        <v>558</v>
      </c>
      <c r="G78" t="s">
        <v>568</v>
      </c>
      <c r="K78">
        <f>MATCH(A78,'Netzero target status'!B78:B200,0)</f>
        <v>27</v>
      </c>
    </row>
    <row r="79" spans="1:11" hidden="1" x14ac:dyDescent="0.3">
      <c r="A79" t="s">
        <v>429</v>
      </c>
      <c r="B79" t="s">
        <v>77</v>
      </c>
      <c r="C79" t="s">
        <v>555</v>
      </c>
      <c r="D79" t="s">
        <v>637</v>
      </c>
      <c r="E79" t="s">
        <v>557</v>
      </c>
      <c r="F79" t="s">
        <v>558</v>
      </c>
      <c r="G79">
        <v>2050</v>
      </c>
      <c r="K79">
        <f>MATCH(A79,'Netzero target status'!B79:B201,0)</f>
        <v>27</v>
      </c>
    </row>
    <row r="80" spans="1:11" hidden="1" x14ac:dyDescent="0.3">
      <c r="A80" t="s">
        <v>426</v>
      </c>
      <c r="B80" t="s">
        <v>186</v>
      </c>
      <c r="C80" t="s">
        <v>555</v>
      </c>
      <c r="D80" t="s">
        <v>638</v>
      </c>
      <c r="E80" t="s">
        <v>557</v>
      </c>
      <c r="F80" t="s">
        <v>558</v>
      </c>
      <c r="G80">
        <v>2050</v>
      </c>
      <c r="K80">
        <f>MATCH(A80,'Netzero target status'!B80:B202,0)</f>
        <v>27</v>
      </c>
    </row>
    <row r="81" spans="1:11" hidden="1" x14ac:dyDescent="0.3">
      <c r="A81" t="s">
        <v>435</v>
      </c>
      <c r="B81" t="s">
        <v>102</v>
      </c>
      <c r="C81" t="s">
        <v>555</v>
      </c>
      <c r="D81" t="s">
        <v>639</v>
      </c>
      <c r="E81" t="s">
        <v>557</v>
      </c>
      <c r="F81" t="s">
        <v>558</v>
      </c>
      <c r="G81">
        <v>2050</v>
      </c>
      <c r="K81">
        <f>MATCH(A81,'Netzero target status'!B81:B203,0)</f>
        <v>29</v>
      </c>
    </row>
    <row r="82" spans="1:11" hidden="1" x14ac:dyDescent="0.3">
      <c r="A82" t="s">
        <v>442</v>
      </c>
      <c r="B82" t="s">
        <v>174</v>
      </c>
      <c r="C82" t="s">
        <v>555</v>
      </c>
      <c r="D82" t="s">
        <v>640</v>
      </c>
      <c r="E82" t="s">
        <v>557</v>
      </c>
      <c r="F82" t="s">
        <v>558</v>
      </c>
      <c r="G82">
        <v>2050</v>
      </c>
      <c r="K82">
        <f>MATCH(A82,'Netzero target status'!B82:B204,0)</f>
        <v>29</v>
      </c>
    </row>
    <row r="83" spans="1:11" hidden="1" x14ac:dyDescent="0.3">
      <c r="A83" t="s">
        <v>443</v>
      </c>
      <c r="B83" t="s">
        <v>641</v>
      </c>
      <c r="C83" t="s">
        <v>555</v>
      </c>
      <c r="D83" t="s">
        <v>642</v>
      </c>
      <c r="E83" t="s">
        <v>557</v>
      </c>
      <c r="F83" t="s">
        <v>558</v>
      </c>
      <c r="G83" t="s">
        <v>643</v>
      </c>
      <c r="K83">
        <f>MATCH(A83,'Netzero target status'!B83:B205,0)</f>
        <v>30</v>
      </c>
    </row>
    <row r="84" spans="1:11" hidden="1" x14ac:dyDescent="0.3">
      <c r="A84" t="s">
        <v>444</v>
      </c>
      <c r="B84" t="s">
        <v>69</v>
      </c>
      <c r="C84" t="s">
        <v>555</v>
      </c>
      <c r="D84" t="s">
        <v>563</v>
      </c>
      <c r="E84" t="s">
        <v>557</v>
      </c>
      <c r="F84" t="s">
        <v>558</v>
      </c>
      <c r="G84">
        <v>2050</v>
      </c>
      <c r="K84">
        <f>MATCH(A84,'Netzero target status'!B84:B206,0)</f>
        <v>30</v>
      </c>
    </row>
    <row r="85" spans="1:11" hidden="1" x14ac:dyDescent="0.3">
      <c r="A85" t="s">
        <v>445</v>
      </c>
      <c r="B85" t="s">
        <v>176</v>
      </c>
      <c r="C85" t="s">
        <v>555</v>
      </c>
      <c r="D85" t="s">
        <v>644</v>
      </c>
      <c r="E85" t="s">
        <v>557</v>
      </c>
      <c r="F85" t="s">
        <v>558</v>
      </c>
      <c r="G85">
        <v>2060</v>
      </c>
      <c r="K85">
        <f>MATCH(A85,'Netzero target status'!B85:B207,0)</f>
        <v>34</v>
      </c>
    </row>
    <row r="86" spans="1:11" hidden="1" x14ac:dyDescent="0.3">
      <c r="A86" t="s">
        <v>466</v>
      </c>
      <c r="B86" t="s">
        <v>168</v>
      </c>
      <c r="C86" t="s">
        <v>555</v>
      </c>
      <c r="D86" t="s">
        <v>629</v>
      </c>
      <c r="E86" t="s">
        <v>557</v>
      </c>
      <c r="F86" t="s">
        <v>558</v>
      </c>
      <c r="G86">
        <v>2050</v>
      </c>
      <c r="K86">
        <f>MATCH(A86,'Netzero target status'!B86:B208,0)</f>
        <v>34</v>
      </c>
    </row>
    <row r="87" spans="1:11" hidden="1" x14ac:dyDescent="0.3">
      <c r="A87" t="s">
        <v>451</v>
      </c>
      <c r="B87" t="s">
        <v>92</v>
      </c>
      <c r="C87" t="s">
        <v>555</v>
      </c>
      <c r="D87" t="s">
        <v>645</v>
      </c>
      <c r="E87" t="s">
        <v>557</v>
      </c>
      <c r="F87" t="s">
        <v>558</v>
      </c>
      <c r="G87">
        <v>2050</v>
      </c>
      <c r="K87">
        <f>MATCH(A87,'Netzero target status'!B87:B209,0)</f>
        <v>34</v>
      </c>
    </row>
    <row r="88" spans="1:11" hidden="1" x14ac:dyDescent="0.3">
      <c r="A88" t="s">
        <v>462</v>
      </c>
      <c r="B88" t="s">
        <v>111</v>
      </c>
      <c r="C88" t="s">
        <v>555</v>
      </c>
      <c r="D88" t="s">
        <v>646</v>
      </c>
      <c r="E88" t="s">
        <v>557</v>
      </c>
      <c r="F88" t="s">
        <v>558</v>
      </c>
      <c r="G88">
        <v>2050</v>
      </c>
      <c r="K88">
        <f>MATCH(A88,'Netzero target status'!B88:B210,0)</f>
        <v>34</v>
      </c>
    </row>
    <row r="89" spans="1:11" hidden="1" x14ac:dyDescent="0.3">
      <c r="A89" t="s">
        <v>463</v>
      </c>
      <c r="B89" t="s">
        <v>112</v>
      </c>
      <c r="C89" t="s">
        <v>555</v>
      </c>
      <c r="D89" t="s">
        <v>647</v>
      </c>
      <c r="E89" t="s">
        <v>557</v>
      </c>
      <c r="F89" t="s">
        <v>558</v>
      </c>
      <c r="G89">
        <v>2050</v>
      </c>
      <c r="K89">
        <f>MATCH(A89,'Netzero target status'!B89:B211,0)</f>
        <v>34</v>
      </c>
    </row>
    <row r="90" spans="1:11" hidden="1" x14ac:dyDescent="0.3">
      <c r="A90" t="s">
        <v>454</v>
      </c>
      <c r="B90" t="s">
        <v>84</v>
      </c>
      <c r="C90" t="s">
        <v>555</v>
      </c>
      <c r="D90" t="s">
        <v>648</v>
      </c>
      <c r="E90" t="s">
        <v>557</v>
      </c>
      <c r="F90" t="s">
        <v>558</v>
      </c>
      <c r="G90">
        <v>2050</v>
      </c>
      <c r="K90">
        <f>MATCH(A90,'Netzero target status'!B90:B212,0)</f>
        <v>35</v>
      </c>
    </row>
    <row r="91" spans="1:11" hidden="1" x14ac:dyDescent="0.3">
      <c r="A91" t="s">
        <v>496</v>
      </c>
      <c r="B91" t="s">
        <v>121</v>
      </c>
      <c r="C91" t="s">
        <v>555</v>
      </c>
      <c r="D91" t="s">
        <v>649</v>
      </c>
      <c r="E91" t="s">
        <v>557</v>
      </c>
      <c r="F91" t="s">
        <v>558</v>
      </c>
      <c r="G91">
        <v>2050</v>
      </c>
      <c r="K91">
        <f>MATCH(A91,'Netzero target status'!B91:B213,0)</f>
        <v>36</v>
      </c>
    </row>
    <row r="92" spans="1:11" hidden="1" x14ac:dyDescent="0.3">
      <c r="A92" t="s">
        <v>381</v>
      </c>
      <c r="B92" t="s">
        <v>135</v>
      </c>
      <c r="C92" t="s">
        <v>555</v>
      </c>
      <c r="D92" t="s">
        <v>650</v>
      </c>
      <c r="E92" t="s">
        <v>557</v>
      </c>
      <c r="F92" t="s">
        <v>558</v>
      </c>
      <c r="G92">
        <v>2050</v>
      </c>
      <c r="K92" t="e">
        <f>MATCH(A92,'Netzero target status'!B92:B214,0)</f>
        <v>#N/A</v>
      </c>
    </row>
    <row r="93" spans="1:11" hidden="1" x14ac:dyDescent="0.3">
      <c r="A93" t="s">
        <v>327</v>
      </c>
      <c r="B93" t="s">
        <v>103</v>
      </c>
      <c r="C93" t="s">
        <v>555</v>
      </c>
      <c r="D93" t="s">
        <v>651</v>
      </c>
      <c r="E93" t="s">
        <v>557</v>
      </c>
      <c r="F93" t="s">
        <v>558</v>
      </c>
      <c r="G93">
        <v>2050</v>
      </c>
      <c r="K93">
        <f>MATCH(A93,'Netzero target status'!B93:B215,0)</f>
        <v>35</v>
      </c>
    </row>
    <row r="94" spans="1:11" hidden="1" x14ac:dyDescent="0.3">
      <c r="A94" t="s">
        <v>388</v>
      </c>
      <c r="B94" t="s">
        <v>169</v>
      </c>
      <c r="C94" t="s">
        <v>555</v>
      </c>
      <c r="D94" t="s">
        <v>652</v>
      </c>
      <c r="E94" t="s">
        <v>557</v>
      </c>
      <c r="F94" t="s">
        <v>558</v>
      </c>
      <c r="G94" t="s">
        <v>653</v>
      </c>
      <c r="K94">
        <f>MATCH(A94,'Netzero target status'!B94:B216,0)</f>
        <v>35</v>
      </c>
    </row>
    <row r="95" spans="1:11" hidden="1" x14ac:dyDescent="0.3">
      <c r="A95" t="s">
        <v>464</v>
      </c>
      <c r="B95" t="s">
        <v>95</v>
      </c>
      <c r="C95" t="s">
        <v>555</v>
      </c>
      <c r="D95" t="s">
        <v>654</v>
      </c>
      <c r="E95" t="s">
        <v>557</v>
      </c>
      <c r="F95" t="s">
        <v>558</v>
      </c>
      <c r="G95">
        <v>2045</v>
      </c>
      <c r="K95">
        <f>MATCH(A95,'Netzero target status'!B95:B217,0)</f>
        <v>37</v>
      </c>
    </row>
    <row r="96" spans="1:11" hidden="1" x14ac:dyDescent="0.3">
      <c r="A96" t="s">
        <v>296</v>
      </c>
      <c r="B96" t="s">
        <v>217</v>
      </c>
      <c r="C96" t="s">
        <v>555</v>
      </c>
      <c r="D96" t="s">
        <v>655</v>
      </c>
      <c r="E96" t="s">
        <v>557</v>
      </c>
      <c r="F96" t="s">
        <v>558</v>
      </c>
      <c r="G96">
        <v>2050</v>
      </c>
      <c r="K96">
        <f>MATCH(A96,'Netzero target status'!B96:B218,0)</f>
        <v>38</v>
      </c>
    </row>
    <row r="97" spans="1:11" hidden="1" x14ac:dyDescent="0.3">
      <c r="A97" t="s">
        <v>472</v>
      </c>
      <c r="B97" t="s">
        <v>187</v>
      </c>
      <c r="C97" t="s">
        <v>555</v>
      </c>
      <c r="D97" t="s">
        <v>656</v>
      </c>
      <c r="E97" t="s">
        <v>557</v>
      </c>
      <c r="F97" t="s">
        <v>558</v>
      </c>
      <c r="G97" t="s">
        <v>657</v>
      </c>
      <c r="K97">
        <f>MATCH(A97,'Netzero target status'!B97:B219,0)</f>
        <v>39</v>
      </c>
    </row>
    <row r="98" spans="1:11" hidden="1" x14ac:dyDescent="0.3">
      <c r="A98" t="s">
        <v>478</v>
      </c>
      <c r="B98" t="s">
        <v>144</v>
      </c>
      <c r="C98" t="s">
        <v>555</v>
      </c>
      <c r="D98" t="s">
        <v>658</v>
      </c>
      <c r="E98" t="s">
        <v>557</v>
      </c>
      <c r="F98" t="s">
        <v>558</v>
      </c>
      <c r="G98">
        <v>2050</v>
      </c>
      <c r="K98">
        <f>MATCH(A98,'Netzero target status'!B98:B220,0)</f>
        <v>44</v>
      </c>
    </row>
    <row r="99" spans="1:11" hidden="1" x14ac:dyDescent="0.3">
      <c r="A99" t="s">
        <v>479</v>
      </c>
      <c r="B99" t="s">
        <v>659</v>
      </c>
      <c r="C99" t="s">
        <v>555</v>
      </c>
      <c r="D99" t="s">
        <v>660</v>
      </c>
      <c r="E99" t="s">
        <v>557</v>
      </c>
      <c r="F99" t="s">
        <v>558</v>
      </c>
      <c r="G99">
        <v>2053</v>
      </c>
      <c r="K99">
        <f>MATCH(A99,'Netzero target status'!B99:B221,0)</f>
        <v>44</v>
      </c>
    </row>
    <row r="100" spans="1:11" hidden="1" x14ac:dyDescent="0.3">
      <c r="A100" t="s">
        <v>547</v>
      </c>
      <c r="B100" t="s">
        <v>85</v>
      </c>
      <c r="C100" t="s">
        <v>555</v>
      </c>
      <c r="D100" t="s">
        <v>661</v>
      </c>
      <c r="E100" t="s">
        <v>557</v>
      </c>
      <c r="F100" t="s">
        <v>558</v>
      </c>
      <c r="G100">
        <v>2050</v>
      </c>
      <c r="K100">
        <f>MATCH(A100,'Netzero target status'!B100:B222,0)</f>
        <v>44</v>
      </c>
    </row>
    <row r="101" spans="1:11" hidden="1" x14ac:dyDescent="0.3">
      <c r="A101" t="s">
        <v>484</v>
      </c>
      <c r="B101" t="s">
        <v>152</v>
      </c>
      <c r="C101" t="s">
        <v>555</v>
      </c>
      <c r="D101" t="s">
        <v>662</v>
      </c>
      <c r="E101" t="s">
        <v>557</v>
      </c>
      <c r="F101" t="s">
        <v>558</v>
      </c>
      <c r="G101">
        <v>2060</v>
      </c>
      <c r="K101">
        <f>MATCH(A101,'Netzero target status'!B101:B223,0)</f>
        <v>45</v>
      </c>
    </row>
    <row r="102" spans="1:11" hidden="1" x14ac:dyDescent="0.3">
      <c r="A102" t="s">
        <v>266</v>
      </c>
      <c r="B102" t="s">
        <v>136</v>
      </c>
      <c r="C102" t="s">
        <v>555</v>
      </c>
      <c r="D102" t="s">
        <v>663</v>
      </c>
      <c r="E102" t="s">
        <v>557</v>
      </c>
      <c r="F102" t="s">
        <v>558</v>
      </c>
      <c r="G102">
        <v>2050</v>
      </c>
      <c r="K102">
        <f>MATCH(A102,'Netzero target status'!B102:B224,0)</f>
        <v>45</v>
      </c>
    </row>
    <row r="103" spans="1:11" hidden="1" x14ac:dyDescent="0.3">
      <c r="A103" t="s">
        <v>338</v>
      </c>
      <c r="B103" t="s">
        <v>218</v>
      </c>
      <c r="C103" t="s">
        <v>555</v>
      </c>
      <c r="D103" t="s">
        <v>664</v>
      </c>
      <c r="E103" t="s">
        <v>557</v>
      </c>
      <c r="F103" t="s">
        <v>558</v>
      </c>
      <c r="G103">
        <v>2050</v>
      </c>
      <c r="K103">
        <f>MATCH(A103,'Netzero target status'!B103:B225,0)</f>
        <v>45</v>
      </c>
    </row>
    <row r="104" spans="1:11" hidden="1" x14ac:dyDescent="0.3">
      <c r="A104" t="s">
        <v>486</v>
      </c>
      <c r="B104" t="s">
        <v>104</v>
      </c>
      <c r="C104" t="s">
        <v>555</v>
      </c>
      <c r="D104" t="s">
        <v>665</v>
      </c>
      <c r="E104" t="s">
        <v>557</v>
      </c>
      <c r="F104" t="s">
        <v>558</v>
      </c>
      <c r="G104">
        <v>2050</v>
      </c>
      <c r="K104">
        <f>MATCH(A104,'Netzero target status'!B104:B226,0)</f>
        <v>45</v>
      </c>
    </row>
    <row r="105" spans="1:11" hidden="1" x14ac:dyDescent="0.3">
      <c r="A105" t="s">
        <v>485</v>
      </c>
      <c r="B105" t="s">
        <v>113</v>
      </c>
      <c r="C105" t="s">
        <v>555</v>
      </c>
      <c r="D105" t="s">
        <v>666</v>
      </c>
      <c r="E105" t="s">
        <v>557</v>
      </c>
      <c r="F105" t="s">
        <v>558</v>
      </c>
      <c r="G105">
        <v>2050</v>
      </c>
      <c r="K105">
        <f>MATCH(A105,'Netzero target status'!B105:B227,0)</f>
        <v>45</v>
      </c>
    </row>
    <row r="106" spans="1:11" x14ac:dyDescent="0.3">
      <c r="A106" t="s">
        <v>493</v>
      </c>
      <c r="B106" t="s">
        <v>81</v>
      </c>
      <c r="C106" t="s">
        <v>555</v>
      </c>
      <c r="D106" t="s">
        <v>667</v>
      </c>
      <c r="E106" t="s">
        <v>557</v>
      </c>
      <c r="F106" t="s">
        <v>558</v>
      </c>
      <c r="G106" t="s">
        <v>568</v>
      </c>
      <c r="K106">
        <f>MATCH(A106,'Netzero target status'!B106:B228,0)</f>
        <v>45</v>
      </c>
    </row>
    <row r="107" spans="1:11" hidden="1" x14ac:dyDescent="0.3">
      <c r="A107" t="s">
        <v>492</v>
      </c>
      <c r="B107" t="s">
        <v>668</v>
      </c>
      <c r="C107" t="s">
        <v>555</v>
      </c>
      <c r="D107" t="s">
        <v>669</v>
      </c>
      <c r="E107" t="s">
        <v>557</v>
      </c>
      <c r="F107" t="s">
        <v>558</v>
      </c>
      <c r="G107">
        <v>2050</v>
      </c>
      <c r="K107">
        <f>MATCH(A107,'Netzero target status'!B107:B229,0)</f>
        <v>45</v>
      </c>
    </row>
  </sheetData>
  <autoFilter ref="A1:G107" xr:uid="{83CE6FD1-79C3-4562-B7C2-A9977DA86DC7}">
    <filterColumn colId="6">
      <filters>
        <filter val="Already achieved and commit to maintain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85AD-26DD-4AD3-8045-58A785DCD2F0}">
  <dimension ref="A1:W191"/>
  <sheetViews>
    <sheetView topLeftCell="A2" workbookViewId="0">
      <selection activeCell="A2" sqref="A2:K191"/>
    </sheetView>
  </sheetViews>
  <sheetFormatPr defaultRowHeight="14.4" x14ac:dyDescent="0.3"/>
  <cols>
    <col min="1" max="1" width="20.33203125" customWidth="1"/>
    <col min="2" max="2" width="17.44140625" customWidth="1"/>
    <col min="3" max="3" width="19.33203125" customWidth="1"/>
    <col min="4" max="4" width="31.6640625" customWidth="1"/>
    <col min="5" max="5" width="38.6640625" customWidth="1"/>
    <col min="6" max="6" width="18.33203125" customWidth="1"/>
    <col min="7" max="7" width="17.5546875" customWidth="1"/>
    <col min="8" max="8" width="36.109375" customWidth="1"/>
    <col min="9" max="9" width="20.44140625" customWidth="1"/>
    <col min="10" max="10" width="12.109375" customWidth="1"/>
  </cols>
  <sheetData>
    <row r="1" spans="1:23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30</v>
      </c>
      <c r="H1" t="s">
        <v>6</v>
      </c>
      <c r="I1" t="s">
        <v>7</v>
      </c>
      <c r="J1" t="s">
        <v>8</v>
      </c>
      <c r="K1" t="s">
        <v>31</v>
      </c>
    </row>
    <row r="2" spans="1:23" x14ac:dyDescent="0.3">
      <c r="A2" t="str">
        <f>Table20[[#This Row],[Country]]</f>
        <v>Andorra</v>
      </c>
      <c r="B2" t="s">
        <v>27</v>
      </c>
      <c r="D2" t="s">
        <v>32</v>
      </c>
      <c r="E2" t="s">
        <v>20</v>
      </c>
      <c r="G2" t="s">
        <v>32</v>
      </c>
      <c r="H2">
        <v>20.628271187746002</v>
      </c>
      <c r="K2" t="s">
        <v>33</v>
      </c>
    </row>
    <row r="3" spans="1:23" x14ac:dyDescent="0.3">
      <c r="A3" t="s">
        <v>34</v>
      </c>
      <c r="B3" t="s">
        <v>27</v>
      </c>
      <c r="D3" t="s">
        <v>32</v>
      </c>
      <c r="E3" t="s">
        <v>20</v>
      </c>
      <c r="G3" t="s">
        <v>35</v>
      </c>
      <c r="H3">
        <v>48.774832204749998</v>
      </c>
      <c r="K3" t="s">
        <v>33</v>
      </c>
      <c r="Q3" t="s">
        <v>14</v>
      </c>
      <c r="S3" t="s">
        <v>16</v>
      </c>
      <c r="W3" t="s">
        <v>15</v>
      </c>
    </row>
    <row r="4" spans="1:23" x14ac:dyDescent="0.3">
      <c r="A4" t="s">
        <v>36</v>
      </c>
      <c r="B4" t="s">
        <v>25</v>
      </c>
      <c r="C4" t="s">
        <v>28</v>
      </c>
      <c r="D4" t="s">
        <v>26</v>
      </c>
      <c r="E4" t="s">
        <v>16</v>
      </c>
      <c r="F4">
        <v>2050</v>
      </c>
      <c r="G4" t="s">
        <v>37</v>
      </c>
      <c r="H4">
        <v>34.187024015246998</v>
      </c>
      <c r="I4">
        <v>3.4482758620689655E-2</v>
      </c>
      <c r="J4">
        <v>1.1788628970774826</v>
      </c>
      <c r="Q4" t="s">
        <v>21</v>
      </c>
      <c r="S4" t="s">
        <v>20</v>
      </c>
      <c r="W4" t="s">
        <v>17</v>
      </c>
    </row>
    <row r="5" spans="1:23" x14ac:dyDescent="0.3">
      <c r="A5" t="s">
        <v>38</v>
      </c>
      <c r="B5" t="s">
        <v>25</v>
      </c>
      <c r="C5" t="s">
        <v>14</v>
      </c>
      <c r="D5" t="s">
        <v>26</v>
      </c>
      <c r="F5">
        <v>2030</v>
      </c>
      <c r="H5">
        <v>3.1190096511524001</v>
      </c>
      <c r="I5">
        <v>0.1111111111111111</v>
      </c>
      <c r="J5">
        <v>0.3465566279058222</v>
      </c>
      <c r="K5" t="s">
        <v>33</v>
      </c>
      <c r="Q5" t="s">
        <v>28</v>
      </c>
      <c r="W5" t="s">
        <v>22</v>
      </c>
    </row>
    <row r="6" spans="1:23" x14ac:dyDescent="0.3">
      <c r="A6" t="s">
        <v>39</v>
      </c>
      <c r="B6" t="s">
        <v>25</v>
      </c>
      <c r="C6" t="s">
        <v>23</v>
      </c>
      <c r="D6" t="s">
        <v>26</v>
      </c>
      <c r="E6" t="s">
        <v>20</v>
      </c>
      <c r="G6" t="s">
        <v>32</v>
      </c>
      <c r="H6">
        <v>223.96663405241</v>
      </c>
      <c r="Q6" t="s">
        <v>23</v>
      </c>
      <c r="W6" t="s">
        <v>26</v>
      </c>
    </row>
    <row r="7" spans="1:23" x14ac:dyDescent="0.3">
      <c r="A7" t="s">
        <v>40</v>
      </c>
      <c r="B7" t="s">
        <v>27</v>
      </c>
      <c r="C7" t="s">
        <v>14</v>
      </c>
      <c r="D7" t="s">
        <v>26</v>
      </c>
      <c r="E7" t="s">
        <v>20</v>
      </c>
      <c r="G7" t="s">
        <v>35</v>
      </c>
      <c r="H7">
        <v>56.830982733611002</v>
      </c>
    </row>
    <row r="8" spans="1:23" x14ac:dyDescent="0.3">
      <c r="A8" t="s">
        <v>41</v>
      </c>
      <c r="B8" t="s">
        <v>29</v>
      </c>
      <c r="C8" t="s">
        <v>14</v>
      </c>
      <c r="D8" t="s">
        <v>26</v>
      </c>
      <c r="E8" t="s">
        <v>20</v>
      </c>
      <c r="G8" t="s">
        <v>32</v>
      </c>
      <c r="H8">
        <v>0.56149760455404996</v>
      </c>
    </row>
    <row r="9" spans="1:23" x14ac:dyDescent="0.3">
      <c r="A9" t="s">
        <v>42</v>
      </c>
      <c r="B9" t="s">
        <v>27</v>
      </c>
      <c r="C9" t="s">
        <v>23</v>
      </c>
      <c r="D9" t="s">
        <v>26</v>
      </c>
      <c r="E9" t="s">
        <v>20</v>
      </c>
      <c r="G9" t="s">
        <v>35</v>
      </c>
      <c r="H9">
        <v>2.6210752219878002E-2</v>
      </c>
    </row>
    <row r="10" spans="1:23" x14ac:dyDescent="0.3">
      <c r="A10" t="s">
        <v>43</v>
      </c>
      <c r="B10" t="s">
        <v>27</v>
      </c>
      <c r="C10" t="s">
        <v>14</v>
      </c>
      <c r="D10" t="s">
        <v>26</v>
      </c>
      <c r="E10" t="s">
        <v>20</v>
      </c>
      <c r="G10" t="s">
        <v>32</v>
      </c>
      <c r="H10">
        <v>7.0491399156994001</v>
      </c>
    </row>
    <row r="11" spans="1:23" x14ac:dyDescent="0.3">
      <c r="A11" t="s">
        <v>44</v>
      </c>
      <c r="B11" t="s">
        <v>27</v>
      </c>
      <c r="C11" t="s">
        <v>28</v>
      </c>
      <c r="D11" t="s">
        <v>26</v>
      </c>
      <c r="E11" t="s">
        <v>20</v>
      </c>
      <c r="F11" t="s">
        <v>32</v>
      </c>
      <c r="G11" t="s">
        <v>32</v>
      </c>
      <c r="H11">
        <v>53.372279020840999</v>
      </c>
    </row>
    <row r="12" spans="1:23" x14ac:dyDescent="0.3">
      <c r="A12" t="s">
        <v>45</v>
      </c>
      <c r="B12" t="s">
        <v>25</v>
      </c>
      <c r="C12" t="s">
        <v>21</v>
      </c>
      <c r="D12" t="s">
        <v>26</v>
      </c>
      <c r="G12" t="s">
        <v>46</v>
      </c>
      <c r="H12">
        <v>2.0502828926944998</v>
      </c>
      <c r="I12">
        <v>-4.9480455220188031E-4</v>
      </c>
      <c r="J12">
        <v>-1.0144893086068778E-3</v>
      </c>
      <c r="K12" t="s">
        <v>33</v>
      </c>
    </row>
    <row r="13" spans="1:23" x14ac:dyDescent="0.3">
      <c r="A13" t="s">
        <v>47</v>
      </c>
      <c r="B13" t="s">
        <v>27</v>
      </c>
      <c r="C13" t="s">
        <v>23</v>
      </c>
      <c r="D13" t="s">
        <v>26</v>
      </c>
      <c r="E13" t="s">
        <v>20</v>
      </c>
      <c r="G13" t="s">
        <v>35</v>
      </c>
      <c r="H13">
        <v>12.157942508343</v>
      </c>
    </row>
    <row r="14" spans="1:23" x14ac:dyDescent="0.3">
      <c r="A14" t="s">
        <v>48</v>
      </c>
      <c r="B14" t="s">
        <v>29</v>
      </c>
      <c r="C14" t="s">
        <v>28</v>
      </c>
      <c r="D14" t="s">
        <v>26</v>
      </c>
      <c r="E14" t="s">
        <v>20</v>
      </c>
      <c r="F14" t="s">
        <v>32</v>
      </c>
      <c r="G14" t="s">
        <v>32</v>
      </c>
      <c r="H14">
        <v>3.2548573740653</v>
      </c>
    </row>
    <row r="15" spans="1:23" x14ac:dyDescent="0.3">
      <c r="A15" t="s">
        <v>49</v>
      </c>
      <c r="B15" t="s">
        <v>29</v>
      </c>
      <c r="C15" t="s">
        <v>28</v>
      </c>
      <c r="D15" t="s">
        <v>26</v>
      </c>
      <c r="E15" t="s">
        <v>20</v>
      </c>
      <c r="G15" t="s">
        <v>35</v>
      </c>
      <c r="H15">
        <v>15943.986552905</v>
      </c>
    </row>
    <row r="16" spans="1:23" x14ac:dyDescent="0.3">
      <c r="A16" t="s">
        <v>50</v>
      </c>
      <c r="B16" t="s">
        <v>29</v>
      </c>
      <c r="C16" t="s">
        <v>28</v>
      </c>
      <c r="D16" t="s">
        <v>26</v>
      </c>
      <c r="E16" t="s">
        <v>20</v>
      </c>
      <c r="G16" t="s">
        <v>32</v>
      </c>
      <c r="H16">
        <v>32.184005493065001</v>
      </c>
    </row>
    <row r="17" spans="1:11" x14ac:dyDescent="0.3">
      <c r="A17" t="s">
        <v>51</v>
      </c>
      <c r="B17" t="s">
        <v>29</v>
      </c>
      <c r="C17" t="s">
        <v>14</v>
      </c>
      <c r="D17" t="s">
        <v>26</v>
      </c>
      <c r="E17" t="s">
        <v>20</v>
      </c>
      <c r="G17" t="s">
        <v>35</v>
      </c>
      <c r="H17">
        <v>41.831473036828001</v>
      </c>
    </row>
    <row r="18" spans="1:11" x14ac:dyDescent="0.3">
      <c r="A18" t="s">
        <v>52</v>
      </c>
      <c r="B18" t="s">
        <v>27</v>
      </c>
      <c r="C18" t="s">
        <v>23</v>
      </c>
      <c r="D18" t="s">
        <v>26</v>
      </c>
      <c r="E18" t="s">
        <v>20</v>
      </c>
      <c r="G18" t="s">
        <v>35</v>
      </c>
      <c r="H18">
        <v>2.1324079847021999</v>
      </c>
    </row>
    <row r="19" spans="1:11" x14ac:dyDescent="0.3">
      <c r="A19" t="s">
        <v>53</v>
      </c>
      <c r="B19" t="s">
        <v>29</v>
      </c>
      <c r="D19" t="s">
        <v>26</v>
      </c>
      <c r="E19" t="s">
        <v>20</v>
      </c>
      <c r="G19" t="s">
        <v>35</v>
      </c>
      <c r="H19">
        <v>285.38389989719002</v>
      </c>
      <c r="K19" t="s">
        <v>33</v>
      </c>
    </row>
    <row r="20" spans="1:11" x14ac:dyDescent="0.3">
      <c r="A20" t="s">
        <v>54</v>
      </c>
      <c r="B20" t="s">
        <v>29</v>
      </c>
      <c r="C20" t="s">
        <v>14</v>
      </c>
      <c r="D20" t="s">
        <v>26</v>
      </c>
      <c r="E20" t="s">
        <v>20</v>
      </c>
      <c r="G20" t="s">
        <v>32</v>
      </c>
      <c r="H20" t="s">
        <v>32</v>
      </c>
    </row>
    <row r="21" spans="1:11" x14ac:dyDescent="0.3">
      <c r="A21" t="s">
        <v>55</v>
      </c>
      <c r="B21" t="s">
        <v>29</v>
      </c>
      <c r="C21" t="s">
        <v>28</v>
      </c>
      <c r="D21" t="s">
        <v>26</v>
      </c>
      <c r="E21" t="s">
        <v>20</v>
      </c>
      <c r="G21" t="s">
        <v>35</v>
      </c>
      <c r="H21">
        <v>43.981074467992002</v>
      </c>
    </row>
    <row r="22" spans="1:11" x14ac:dyDescent="0.3">
      <c r="A22" t="s">
        <v>56</v>
      </c>
      <c r="B22" t="s">
        <v>29</v>
      </c>
      <c r="C22" t="s">
        <v>28</v>
      </c>
      <c r="D22" t="s">
        <v>26</v>
      </c>
      <c r="E22" t="s">
        <v>20</v>
      </c>
      <c r="G22" t="s">
        <v>32</v>
      </c>
      <c r="H22">
        <v>0.57338749677228995</v>
      </c>
    </row>
    <row r="23" spans="1:11" x14ac:dyDescent="0.3">
      <c r="A23" t="s">
        <v>57</v>
      </c>
      <c r="B23" t="s">
        <v>27</v>
      </c>
      <c r="C23" t="s">
        <v>14</v>
      </c>
      <c r="D23" t="s">
        <v>26</v>
      </c>
      <c r="E23" t="s">
        <v>20</v>
      </c>
      <c r="G23" t="s">
        <v>35</v>
      </c>
      <c r="H23">
        <v>40.167760578189998</v>
      </c>
    </row>
    <row r="24" spans="1:11" x14ac:dyDescent="0.3">
      <c r="A24" t="s">
        <v>58</v>
      </c>
      <c r="B24" t="s">
        <v>25</v>
      </c>
      <c r="C24" t="s">
        <v>14</v>
      </c>
      <c r="D24" t="s">
        <v>26</v>
      </c>
      <c r="E24" t="s">
        <v>20</v>
      </c>
      <c r="F24" t="s">
        <v>32</v>
      </c>
      <c r="G24" t="s">
        <v>32</v>
      </c>
      <c r="H24">
        <v>21.698229839443002</v>
      </c>
    </row>
    <row r="25" spans="1:11" x14ac:dyDescent="0.3">
      <c r="A25" t="s">
        <v>59</v>
      </c>
      <c r="B25" t="s">
        <v>29</v>
      </c>
      <c r="C25" t="s">
        <v>28</v>
      </c>
      <c r="D25" t="s">
        <v>26</v>
      </c>
      <c r="E25" t="s">
        <v>20</v>
      </c>
      <c r="G25" t="s">
        <v>35</v>
      </c>
      <c r="H25">
        <v>20.683656998446001</v>
      </c>
    </row>
    <row r="26" spans="1:11" x14ac:dyDescent="0.3">
      <c r="A26" t="s">
        <v>60</v>
      </c>
      <c r="B26" t="s">
        <v>27</v>
      </c>
      <c r="C26" t="s">
        <v>14</v>
      </c>
      <c r="D26" t="s">
        <v>26</v>
      </c>
      <c r="E26" t="s">
        <v>20</v>
      </c>
      <c r="G26" t="s">
        <v>61</v>
      </c>
      <c r="H26">
        <v>7.8609330392057002</v>
      </c>
    </row>
    <row r="27" spans="1:11" x14ac:dyDescent="0.3">
      <c r="A27" t="s">
        <v>62</v>
      </c>
      <c r="B27" t="s">
        <v>27</v>
      </c>
      <c r="C27" t="s">
        <v>23</v>
      </c>
      <c r="D27" t="s">
        <v>26</v>
      </c>
      <c r="E27" t="s">
        <v>20</v>
      </c>
      <c r="G27" t="s">
        <v>35</v>
      </c>
      <c r="H27">
        <v>106.60223103187001</v>
      </c>
    </row>
    <row r="28" spans="1:11" x14ac:dyDescent="0.3">
      <c r="A28" t="s">
        <v>63</v>
      </c>
      <c r="B28" t="s">
        <v>27</v>
      </c>
      <c r="C28" t="s">
        <v>21</v>
      </c>
      <c r="D28" t="s">
        <v>26</v>
      </c>
      <c r="G28" t="s">
        <v>37</v>
      </c>
      <c r="H28">
        <v>3.0879519663505</v>
      </c>
      <c r="I28">
        <v>0.1111111111111111</v>
      </c>
      <c r="J28">
        <v>0.34310577403894443</v>
      </c>
      <c r="K28" t="s">
        <v>33</v>
      </c>
    </row>
    <row r="29" spans="1:11" x14ac:dyDescent="0.3">
      <c r="A29" t="s">
        <v>64</v>
      </c>
      <c r="B29" t="s">
        <v>25</v>
      </c>
      <c r="C29" t="s">
        <v>14</v>
      </c>
      <c r="D29" t="s">
        <v>26</v>
      </c>
      <c r="E29" t="s">
        <v>20</v>
      </c>
      <c r="G29" t="s">
        <v>35</v>
      </c>
      <c r="H29" t="s">
        <v>32</v>
      </c>
    </row>
    <row r="30" spans="1:11" x14ac:dyDescent="0.3">
      <c r="A30" t="s">
        <v>65</v>
      </c>
      <c r="B30" t="s">
        <v>27</v>
      </c>
      <c r="C30" t="s">
        <v>21</v>
      </c>
      <c r="D30" t="s">
        <v>26</v>
      </c>
      <c r="E30" t="s">
        <v>20</v>
      </c>
      <c r="G30" t="s">
        <v>35</v>
      </c>
      <c r="H30" t="s">
        <v>32</v>
      </c>
    </row>
    <row r="31" spans="1:11" x14ac:dyDescent="0.3">
      <c r="A31" t="s">
        <v>66</v>
      </c>
      <c r="B31" t="s">
        <v>29</v>
      </c>
      <c r="D31" t="s">
        <v>26</v>
      </c>
      <c r="E31" t="s">
        <v>20</v>
      </c>
      <c r="G31" t="s">
        <v>35</v>
      </c>
      <c r="H31" t="s">
        <v>32</v>
      </c>
      <c r="K31" t="s">
        <v>33</v>
      </c>
    </row>
    <row r="32" spans="1:11" x14ac:dyDescent="0.3">
      <c r="A32" t="s">
        <v>67</v>
      </c>
      <c r="B32" t="s">
        <v>29</v>
      </c>
      <c r="C32" t="s">
        <v>28</v>
      </c>
      <c r="D32" t="s">
        <v>26</v>
      </c>
      <c r="E32" t="s">
        <v>20</v>
      </c>
      <c r="G32" t="s">
        <v>35</v>
      </c>
      <c r="H32">
        <v>6.6142165933615003</v>
      </c>
    </row>
    <row r="33" spans="1:11" x14ac:dyDescent="0.3">
      <c r="A33" t="s">
        <v>68</v>
      </c>
      <c r="B33" t="s">
        <v>25</v>
      </c>
      <c r="C33" t="s">
        <v>14</v>
      </c>
      <c r="D33" t="s">
        <v>26</v>
      </c>
      <c r="E33" t="s">
        <v>20</v>
      </c>
      <c r="G33" t="s">
        <v>35</v>
      </c>
      <c r="H33">
        <v>84.209811532415003</v>
      </c>
    </row>
    <row r="34" spans="1:11" x14ac:dyDescent="0.3">
      <c r="A34" t="s">
        <v>69</v>
      </c>
      <c r="B34" t="s">
        <v>29</v>
      </c>
      <c r="C34" t="s">
        <v>28</v>
      </c>
      <c r="D34" t="s">
        <v>26</v>
      </c>
      <c r="E34" t="s">
        <v>20</v>
      </c>
      <c r="G34" t="s">
        <v>35</v>
      </c>
      <c r="H34">
        <v>1.3745553234525001</v>
      </c>
    </row>
    <row r="35" spans="1:11" x14ac:dyDescent="0.3">
      <c r="A35" t="s">
        <v>70</v>
      </c>
      <c r="B35" t="s">
        <v>27</v>
      </c>
      <c r="C35" t="s">
        <v>14</v>
      </c>
      <c r="D35" t="s">
        <v>26</v>
      </c>
      <c r="E35" t="s">
        <v>20</v>
      </c>
      <c r="G35" t="s">
        <v>61</v>
      </c>
      <c r="H35" t="s">
        <v>32</v>
      </c>
    </row>
    <row r="36" spans="1:11" x14ac:dyDescent="0.3">
      <c r="A36" t="s">
        <v>71</v>
      </c>
      <c r="B36" t="s">
        <v>27</v>
      </c>
      <c r="C36" t="s">
        <v>14</v>
      </c>
      <c r="D36" t="s">
        <v>26</v>
      </c>
      <c r="E36" t="s">
        <v>20</v>
      </c>
      <c r="F36" t="s">
        <v>32</v>
      </c>
      <c r="G36" t="s">
        <v>32</v>
      </c>
      <c r="H36">
        <v>746.94368210501</v>
      </c>
    </row>
    <row r="37" spans="1:11" x14ac:dyDescent="0.3">
      <c r="A37" t="s">
        <v>72</v>
      </c>
      <c r="B37" t="s">
        <v>27</v>
      </c>
      <c r="C37" t="s">
        <v>14</v>
      </c>
      <c r="D37" t="s">
        <v>26</v>
      </c>
      <c r="E37" t="s">
        <v>20</v>
      </c>
      <c r="G37" t="s">
        <v>32</v>
      </c>
      <c r="H37">
        <v>2.1271020996456998E-2</v>
      </c>
    </row>
    <row r="38" spans="1:11" x14ac:dyDescent="0.3">
      <c r="A38" t="s">
        <v>73</v>
      </c>
      <c r="B38" t="s">
        <v>29</v>
      </c>
      <c r="D38" t="s">
        <v>26</v>
      </c>
      <c r="E38" t="s">
        <v>20</v>
      </c>
      <c r="G38" t="s">
        <v>32</v>
      </c>
      <c r="H38">
        <v>4.6573728277141999E-2</v>
      </c>
      <c r="K38" t="s">
        <v>33</v>
      </c>
    </row>
    <row r="39" spans="1:11" x14ac:dyDescent="0.3">
      <c r="A39" t="s">
        <v>74</v>
      </c>
      <c r="B39" t="s">
        <v>29</v>
      </c>
      <c r="C39" t="s">
        <v>28</v>
      </c>
      <c r="D39" t="s">
        <v>26</v>
      </c>
      <c r="E39" t="s">
        <v>20</v>
      </c>
      <c r="G39" t="s">
        <v>35</v>
      </c>
      <c r="H39">
        <v>49.118373633418003</v>
      </c>
    </row>
    <row r="40" spans="1:11" x14ac:dyDescent="0.3">
      <c r="A40" t="s">
        <v>75</v>
      </c>
      <c r="B40" t="s">
        <v>29</v>
      </c>
      <c r="C40" t="s">
        <v>28</v>
      </c>
      <c r="D40" t="s">
        <v>26</v>
      </c>
      <c r="E40" t="s">
        <v>16</v>
      </c>
      <c r="F40">
        <v>2050</v>
      </c>
      <c r="G40" t="s">
        <v>37</v>
      </c>
      <c r="H40">
        <v>43.453536797250003</v>
      </c>
      <c r="I40">
        <v>3.4482758620689655E-2</v>
      </c>
      <c r="J40">
        <v>1.4983978205948276</v>
      </c>
    </row>
    <row r="41" spans="1:11" x14ac:dyDescent="0.3">
      <c r="A41" t="s">
        <v>76</v>
      </c>
      <c r="B41" t="s">
        <v>29</v>
      </c>
      <c r="C41" t="s">
        <v>28</v>
      </c>
      <c r="D41" t="s">
        <v>26</v>
      </c>
      <c r="E41" t="s">
        <v>16</v>
      </c>
      <c r="F41">
        <v>2050</v>
      </c>
      <c r="G41" t="s">
        <v>37</v>
      </c>
      <c r="H41">
        <v>4.5323879353986003</v>
      </c>
      <c r="I41">
        <v>3.4482758620689655E-2</v>
      </c>
      <c r="J41">
        <v>0.15628923915167586</v>
      </c>
    </row>
    <row r="42" spans="1:11" x14ac:dyDescent="0.3">
      <c r="A42" t="s">
        <v>77</v>
      </c>
      <c r="B42" t="s">
        <v>27</v>
      </c>
      <c r="C42" t="s">
        <v>23</v>
      </c>
      <c r="D42" t="s">
        <v>26</v>
      </c>
      <c r="G42" t="s">
        <v>37</v>
      </c>
      <c r="H42">
        <v>532.37448361891995</v>
      </c>
      <c r="I42">
        <v>3.4482758620689655E-2</v>
      </c>
      <c r="J42">
        <v>18.357740814445517</v>
      </c>
      <c r="K42" t="s">
        <v>33</v>
      </c>
    </row>
    <row r="43" spans="1:11" x14ac:dyDescent="0.3">
      <c r="A43" t="s">
        <v>78</v>
      </c>
      <c r="B43" t="s">
        <v>29</v>
      </c>
      <c r="C43" t="s">
        <v>23</v>
      </c>
      <c r="D43" t="s">
        <v>26</v>
      </c>
      <c r="E43" t="s">
        <v>20</v>
      </c>
      <c r="G43" t="s">
        <v>35</v>
      </c>
      <c r="H43">
        <v>2.0071829501919001</v>
      </c>
    </row>
    <row r="44" spans="1:11" x14ac:dyDescent="0.3">
      <c r="A44" t="s">
        <v>79</v>
      </c>
      <c r="B44" t="s">
        <v>27</v>
      </c>
      <c r="C44" t="s">
        <v>28</v>
      </c>
      <c r="D44" t="s">
        <v>26</v>
      </c>
      <c r="E44" t="s">
        <v>16</v>
      </c>
      <c r="F44">
        <v>2050</v>
      </c>
      <c r="G44" t="s">
        <v>37</v>
      </c>
      <c r="H44">
        <v>440.78301465571002</v>
      </c>
      <c r="I44">
        <v>3.4482758620689655E-2</v>
      </c>
      <c r="J44">
        <v>15.199414298472758</v>
      </c>
    </row>
    <row r="45" spans="1:11" x14ac:dyDescent="0.3">
      <c r="A45" t="s">
        <v>80</v>
      </c>
      <c r="B45" t="s">
        <v>27</v>
      </c>
      <c r="C45" t="s">
        <v>28</v>
      </c>
      <c r="D45" t="s">
        <v>26</v>
      </c>
      <c r="E45" t="s">
        <v>16</v>
      </c>
      <c r="F45">
        <v>2050</v>
      </c>
      <c r="G45" t="s">
        <v>37</v>
      </c>
      <c r="H45">
        <v>216.09280539526</v>
      </c>
      <c r="I45">
        <v>3.4482758620689655E-2</v>
      </c>
      <c r="J45">
        <v>24.010311710584443</v>
      </c>
    </row>
    <row r="46" spans="1:11" x14ac:dyDescent="0.3">
      <c r="A46" t="s">
        <v>81</v>
      </c>
      <c r="B46" t="s">
        <v>25</v>
      </c>
      <c r="C46" t="s">
        <v>28</v>
      </c>
      <c r="D46" t="s">
        <v>26</v>
      </c>
      <c r="E46" t="s">
        <v>16</v>
      </c>
      <c r="F46">
        <v>2050</v>
      </c>
      <c r="G46" t="s">
        <v>37</v>
      </c>
      <c r="H46">
        <v>524.13346380418</v>
      </c>
      <c r="I46">
        <v>3.4482758620689655E-2</v>
      </c>
      <c r="J46">
        <v>18.073567717385515</v>
      </c>
    </row>
    <row r="47" spans="1:11" x14ac:dyDescent="0.3">
      <c r="A47" t="s">
        <v>82</v>
      </c>
      <c r="B47" t="s">
        <v>27</v>
      </c>
      <c r="C47" t="s">
        <v>28</v>
      </c>
      <c r="D47" t="s">
        <v>26</v>
      </c>
      <c r="E47" t="s">
        <v>16</v>
      </c>
      <c r="F47">
        <v>2050</v>
      </c>
      <c r="G47" t="s">
        <v>37</v>
      </c>
      <c r="H47">
        <v>0.15431817447160001</v>
      </c>
      <c r="I47">
        <v>3.4482758620689655E-2</v>
      </c>
      <c r="J47">
        <v>5.3213163610896551E-3</v>
      </c>
    </row>
    <row r="48" spans="1:11" x14ac:dyDescent="0.3">
      <c r="A48" t="s">
        <v>83</v>
      </c>
      <c r="B48" t="s">
        <v>25</v>
      </c>
      <c r="C48" t="s">
        <v>14</v>
      </c>
      <c r="D48" t="s">
        <v>26</v>
      </c>
      <c r="E48" t="s">
        <v>16</v>
      </c>
      <c r="F48">
        <v>2050</v>
      </c>
      <c r="G48" t="s">
        <v>37</v>
      </c>
      <c r="H48" t="s">
        <v>32</v>
      </c>
      <c r="I48">
        <v>3.4482758620689655E-2</v>
      </c>
      <c r="J48" t="s">
        <v>32</v>
      </c>
    </row>
    <row r="49" spans="1:11" x14ac:dyDescent="0.3">
      <c r="A49" t="s">
        <v>84</v>
      </c>
      <c r="B49" t="s">
        <v>27</v>
      </c>
      <c r="C49" t="s">
        <v>28</v>
      </c>
      <c r="D49" t="s">
        <v>26</v>
      </c>
      <c r="E49" t="s">
        <v>16</v>
      </c>
      <c r="F49">
        <v>2050</v>
      </c>
      <c r="G49" t="s">
        <v>37</v>
      </c>
      <c r="H49">
        <v>32.499935850652001</v>
      </c>
      <c r="I49">
        <v>3.4482758620689655E-2</v>
      </c>
      <c r="J49">
        <v>1.120687443125931</v>
      </c>
    </row>
    <row r="50" spans="1:11" x14ac:dyDescent="0.3">
      <c r="A50" t="s">
        <v>85</v>
      </c>
      <c r="B50" t="s">
        <v>29</v>
      </c>
      <c r="D50" t="s">
        <v>26</v>
      </c>
      <c r="E50" t="s">
        <v>16</v>
      </c>
      <c r="F50">
        <v>2050</v>
      </c>
      <c r="G50" t="s">
        <v>37</v>
      </c>
      <c r="H50" t="s">
        <v>32</v>
      </c>
      <c r="I50">
        <v>3.4482758620689655E-2</v>
      </c>
      <c r="J50" t="s">
        <v>32</v>
      </c>
      <c r="K50" t="s">
        <v>33</v>
      </c>
    </row>
    <row r="51" spans="1:11" x14ac:dyDescent="0.3">
      <c r="A51" t="s">
        <v>86</v>
      </c>
      <c r="B51" t="s">
        <v>29</v>
      </c>
      <c r="D51" t="s">
        <v>26</v>
      </c>
      <c r="E51" t="s">
        <v>20</v>
      </c>
      <c r="G51" t="s">
        <v>32</v>
      </c>
      <c r="H51">
        <v>522.11549112330999</v>
      </c>
      <c r="K51" t="s">
        <v>33</v>
      </c>
    </row>
    <row r="52" spans="1:11" x14ac:dyDescent="0.3">
      <c r="A52" t="s">
        <v>87</v>
      </c>
      <c r="B52" t="s">
        <v>27</v>
      </c>
      <c r="C52" t="s">
        <v>14</v>
      </c>
      <c r="D52" t="s">
        <v>26</v>
      </c>
      <c r="E52" t="s">
        <v>20</v>
      </c>
      <c r="G52" t="s">
        <v>32</v>
      </c>
      <c r="H52">
        <v>31.019306383581998</v>
      </c>
    </row>
    <row r="53" spans="1:11" x14ac:dyDescent="0.3">
      <c r="A53" t="s">
        <v>88</v>
      </c>
      <c r="B53" t="s">
        <v>13</v>
      </c>
      <c r="C53" t="s">
        <v>14</v>
      </c>
      <c r="D53" t="s">
        <v>17</v>
      </c>
      <c r="E53" t="s">
        <v>16</v>
      </c>
      <c r="F53">
        <v>2050</v>
      </c>
      <c r="G53" t="s">
        <v>46</v>
      </c>
      <c r="H53">
        <v>10.836336950669001</v>
      </c>
      <c r="I53">
        <v>3.4482758620689655E-2</v>
      </c>
      <c r="J53">
        <v>0.37366679140237935</v>
      </c>
    </row>
    <row r="54" spans="1:11" x14ac:dyDescent="0.3">
      <c r="A54" t="s">
        <v>89</v>
      </c>
      <c r="B54" t="s">
        <v>13</v>
      </c>
      <c r="C54" t="s">
        <v>14</v>
      </c>
      <c r="D54" t="s">
        <v>17</v>
      </c>
      <c r="E54" t="s">
        <v>16</v>
      </c>
      <c r="F54">
        <v>2050</v>
      </c>
      <c r="G54" t="s">
        <v>37</v>
      </c>
      <c r="H54">
        <v>1041.0128248686999</v>
      </c>
      <c r="I54">
        <v>3.4482758620689655E-2</v>
      </c>
      <c r="J54">
        <v>35.896993960989654</v>
      </c>
    </row>
    <row r="55" spans="1:11" x14ac:dyDescent="0.3">
      <c r="A55" t="s">
        <v>90</v>
      </c>
      <c r="B55" t="s">
        <v>13</v>
      </c>
      <c r="C55" t="s">
        <v>14</v>
      </c>
      <c r="D55" t="s">
        <v>17</v>
      </c>
      <c r="E55" t="s">
        <v>16</v>
      </c>
      <c r="F55">
        <v>2050</v>
      </c>
      <c r="G55" t="s">
        <v>46</v>
      </c>
      <c r="H55">
        <v>34.456815083210998</v>
      </c>
      <c r="I55">
        <v>3.4482758620689655E-2</v>
      </c>
      <c r="J55">
        <v>1.1881660373521035</v>
      </c>
    </row>
    <row r="56" spans="1:11" x14ac:dyDescent="0.3">
      <c r="A56" t="s">
        <v>91</v>
      </c>
      <c r="B56" t="s">
        <v>13</v>
      </c>
      <c r="C56" t="s">
        <v>14</v>
      </c>
      <c r="D56" t="s">
        <v>17</v>
      </c>
      <c r="E56" t="s">
        <v>16</v>
      </c>
      <c r="F56">
        <v>2050</v>
      </c>
      <c r="G56" t="s">
        <v>46</v>
      </c>
      <c r="H56">
        <v>325.40584765841999</v>
      </c>
      <c r="I56">
        <v>3.4482758620689655E-2</v>
      </c>
      <c r="J56">
        <v>11.220891298566206</v>
      </c>
    </row>
    <row r="57" spans="1:11" x14ac:dyDescent="0.3">
      <c r="A57" t="s">
        <v>92</v>
      </c>
      <c r="B57" t="s">
        <v>13</v>
      </c>
      <c r="C57" t="s">
        <v>14</v>
      </c>
      <c r="D57" t="s">
        <v>17</v>
      </c>
      <c r="E57" t="s">
        <v>16</v>
      </c>
      <c r="F57">
        <v>2050</v>
      </c>
      <c r="G57" t="s">
        <v>37</v>
      </c>
      <c r="H57">
        <v>0.72081774636639995</v>
      </c>
      <c r="I57">
        <v>3.4482758620689655E-2</v>
      </c>
      <c r="J57">
        <v>2.4855784357462066E-2</v>
      </c>
    </row>
    <row r="58" spans="1:11" x14ac:dyDescent="0.3">
      <c r="A58" t="s">
        <v>93</v>
      </c>
      <c r="B58" t="s">
        <v>13</v>
      </c>
      <c r="C58" t="s">
        <v>14</v>
      </c>
      <c r="D58" t="s">
        <v>17</v>
      </c>
      <c r="E58" t="s">
        <v>16</v>
      </c>
      <c r="F58">
        <v>2050</v>
      </c>
      <c r="G58" t="s">
        <v>46</v>
      </c>
      <c r="H58">
        <v>38.403849844142002</v>
      </c>
      <c r="I58">
        <v>3.4482758620689655E-2</v>
      </c>
      <c r="J58">
        <v>1.3242706842807586</v>
      </c>
    </row>
    <row r="59" spans="1:11" x14ac:dyDescent="0.3">
      <c r="A59" t="s">
        <v>94</v>
      </c>
      <c r="B59" t="s">
        <v>13</v>
      </c>
      <c r="C59" t="s">
        <v>14</v>
      </c>
      <c r="D59" t="s">
        <v>17</v>
      </c>
      <c r="E59" t="s">
        <v>16</v>
      </c>
      <c r="F59">
        <v>2050</v>
      </c>
      <c r="G59" t="s">
        <v>46</v>
      </c>
      <c r="H59">
        <v>0.14691940907449</v>
      </c>
      <c r="I59">
        <v>3.4482758620689655E-2</v>
      </c>
      <c r="J59">
        <v>5.06618651981E-3</v>
      </c>
    </row>
    <row r="60" spans="1:11" x14ac:dyDescent="0.3">
      <c r="A60" t="s">
        <v>95</v>
      </c>
      <c r="B60" t="s">
        <v>13</v>
      </c>
      <c r="C60" t="s">
        <v>14</v>
      </c>
      <c r="D60" t="s">
        <v>17</v>
      </c>
      <c r="E60" t="s">
        <v>16</v>
      </c>
      <c r="F60">
        <v>2045</v>
      </c>
      <c r="G60" t="s">
        <v>46</v>
      </c>
      <c r="H60">
        <v>1.3387084460448999</v>
      </c>
      <c r="I60">
        <v>4.1666666666666664E-2</v>
      </c>
      <c r="J60">
        <v>5.5779518585204163E-2</v>
      </c>
    </row>
    <row r="61" spans="1:11" x14ac:dyDescent="0.3">
      <c r="A61" t="s">
        <v>96</v>
      </c>
      <c r="B61" t="s">
        <v>13</v>
      </c>
      <c r="C61" t="s">
        <v>14</v>
      </c>
      <c r="D61" t="s">
        <v>17</v>
      </c>
      <c r="E61" t="s">
        <v>16</v>
      </c>
      <c r="F61">
        <v>2050</v>
      </c>
      <c r="G61" t="s">
        <v>46</v>
      </c>
      <c r="H61">
        <v>21.402080428809001</v>
      </c>
      <c r="I61">
        <v>3.4482758620689655E-2</v>
      </c>
      <c r="J61">
        <v>0.73800277340720688</v>
      </c>
    </row>
    <row r="62" spans="1:11" x14ac:dyDescent="0.3">
      <c r="A62" t="s">
        <v>97</v>
      </c>
      <c r="B62" t="s">
        <v>13</v>
      </c>
      <c r="C62" t="s">
        <v>14</v>
      </c>
      <c r="D62" t="s">
        <v>17</v>
      </c>
      <c r="E62" t="s">
        <v>16</v>
      </c>
      <c r="F62">
        <v>2040</v>
      </c>
      <c r="G62" t="s">
        <v>46</v>
      </c>
      <c r="H62">
        <v>60.926771856729999</v>
      </c>
      <c r="I62">
        <v>5.2631578947368418E-2</v>
      </c>
      <c r="J62">
        <v>3.2066722029857893</v>
      </c>
    </row>
    <row r="63" spans="1:11" x14ac:dyDescent="0.3">
      <c r="A63" t="s">
        <v>98</v>
      </c>
      <c r="B63" t="s">
        <v>13</v>
      </c>
      <c r="C63" t="s">
        <v>21</v>
      </c>
      <c r="D63" t="s">
        <v>17</v>
      </c>
      <c r="E63" t="s">
        <v>16</v>
      </c>
      <c r="F63">
        <v>2050</v>
      </c>
      <c r="G63" t="s">
        <v>46</v>
      </c>
      <c r="H63">
        <v>79.578174881425994</v>
      </c>
      <c r="I63">
        <v>3.4482758620689655E-2</v>
      </c>
      <c r="J63">
        <v>2.7440749959112409</v>
      </c>
    </row>
    <row r="64" spans="1:11" x14ac:dyDescent="0.3">
      <c r="A64" t="s">
        <v>99</v>
      </c>
      <c r="B64" t="s">
        <v>13</v>
      </c>
      <c r="C64" t="s">
        <v>14</v>
      </c>
      <c r="D64" t="s">
        <v>17</v>
      </c>
      <c r="E64" t="s">
        <v>16</v>
      </c>
      <c r="F64">
        <v>2050</v>
      </c>
      <c r="G64" t="s">
        <v>46</v>
      </c>
      <c r="H64">
        <v>8.1629239257775001</v>
      </c>
      <c r="I64">
        <v>3.4482758620689655E-2</v>
      </c>
      <c r="J64">
        <v>0.28148013537163791</v>
      </c>
    </row>
    <row r="65" spans="1:10" x14ac:dyDescent="0.3">
      <c r="A65" t="s">
        <v>100</v>
      </c>
      <c r="B65" t="s">
        <v>13</v>
      </c>
      <c r="C65" t="s">
        <v>14</v>
      </c>
      <c r="D65" t="s">
        <v>17</v>
      </c>
      <c r="E65" t="s">
        <v>16</v>
      </c>
      <c r="F65">
        <v>2050</v>
      </c>
      <c r="G65" t="s">
        <v>46</v>
      </c>
      <c r="H65">
        <v>13.54241150505</v>
      </c>
      <c r="I65">
        <v>3.4482758620689655E-2</v>
      </c>
      <c r="J65">
        <v>0.46697970707068964</v>
      </c>
    </row>
    <row r="66" spans="1:10" x14ac:dyDescent="0.3">
      <c r="A66" t="s">
        <v>101</v>
      </c>
      <c r="B66" t="s">
        <v>13</v>
      </c>
      <c r="C66" t="s">
        <v>14</v>
      </c>
      <c r="D66" t="s">
        <v>17</v>
      </c>
      <c r="E66" t="s">
        <v>16</v>
      </c>
      <c r="F66">
        <v>2050</v>
      </c>
      <c r="G66" t="s">
        <v>46</v>
      </c>
      <c r="H66">
        <v>6.1987377637868999</v>
      </c>
      <c r="I66">
        <v>3.4482758620689655E-2</v>
      </c>
      <c r="J66">
        <v>0.21374957806161723</v>
      </c>
    </row>
    <row r="67" spans="1:10" x14ac:dyDescent="0.3">
      <c r="A67" t="s">
        <v>102</v>
      </c>
      <c r="B67" t="s">
        <v>13</v>
      </c>
      <c r="C67" t="s">
        <v>14</v>
      </c>
      <c r="D67" t="s">
        <v>17</v>
      </c>
      <c r="E67" t="s">
        <v>16</v>
      </c>
      <c r="F67">
        <v>2050</v>
      </c>
      <c r="G67" t="s">
        <v>46</v>
      </c>
      <c r="H67">
        <v>9.6409981982956001</v>
      </c>
      <c r="I67">
        <v>3.4482758620689655E-2</v>
      </c>
      <c r="J67">
        <v>0.33244821373433103</v>
      </c>
    </row>
    <row r="68" spans="1:10" x14ac:dyDescent="0.3">
      <c r="A68" t="s">
        <v>103</v>
      </c>
      <c r="B68" t="s">
        <v>13</v>
      </c>
      <c r="C68" t="s">
        <v>14</v>
      </c>
      <c r="D68" t="s">
        <v>17</v>
      </c>
      <c r="E68" t="s">
        <v>16</v>
      </c>
      <c r="F68">
        <v>2050</v>
      </c>
      <c r="G68" t="s">
        <v>46</v>
      </c>
      <c r="H68">
        <v>44.775610890682003</v>
      </c>
      <c r="I68">
        <v>3.4482758620689655E-2</v>
      </c>
      <c r="J68">
        <v>1.5439865824373105</v>
      </c>
    </row>
    <row r="69" spans="1:10" x14ac:dyDescent="0.3">
      <c r="A69" t="s">
        <v>104</v>
      </c>
      <c r="B69" t="s">
        <v>13</v>
      </c>
      <c r="C69" t="s">
        <v>14</v>
      </c>
      <c r="D69" t="s">
        <v>17</v>
      </c>
      <c r="E69" t="s">
        <v>16</v>
      </c>
      <c r="F69">
        <v>2050</v>
      </c>
      <c r="G69" t="s">
        <v>37</v>
      </c>
      <c r="H69">
        <v>0.15077509193013</v>
      </c>
      <c r="I69">
        <v>3.4482758620689655E-2</v>
      </c>
      <c r="J69">
        <v>5.1991411010389654E-3</v>
      </c>
    </row>
    <row r="70" spans="1:10" x14ac:dyDescent="0.3">
      <c r="A70" t="s">
        <v>105</v>
      </c>
      <c r="B70" t="s">
        <v>13</v>
      </c>
      <c r="C70" t="s">
        <v>14</v>
      </c>
      <c r="D70" t="s">
        <v>17</v>
      </c>
      <c r="E70" t="s">
        <v>16</v>
      </c>
      <c r="F70">
        <v>2050</v>
      </c>
      <c r="G70" t="s">
        <v>46</v>
      </c>
      <c r="H70">
        <v>114.43841612935999</v>
      </c>
      <c r="I70">
        <v>3.4482758620689655E-2</v>
      </c>
      <c r="J70">
        <v>3.9461522803227584</v>
      </c>
    </row>
    <row r="71" spans="1:10" x14ac:dyDescent="0.3">
      <c r="A71" t="s">
        <v>106</v>
      </c>
      <c r="B71" t="s">
        <v>13</v>
      </c>
      <c r="C71" t="s">
        <v>14</v>
      </c>
      <c r="D71" t="s">
        <v>17</v>
      </c>
      <c r="E71" t="s">
        <v>16</v>
      </c>
      <c r="F71">
        <v>2050</v>
      </c>
      <c r="G71" t="s">
        <v>46</v>
      </c>
      <c r="H71">
        <v>2.9974771167324001</v>
      </c>
      <c r="I71">
        <v>3.4482758620689655E-2</v>
      </c>
      <c r="J71">
        <v>0.10336127988732415</v>
      </c>
    </row>
    <row r="72" spans="1:10" x14ac:dyDescent="0.3">
      <c r="A72" t="s">
        <v>107</v>
      </c>
      <c r="B72" t="s">
        <v>13</v>
      </c>
      <c r="C72" t="s">
        <v>14</v>
      </c>
      <c r="D72" t="s">
        <v>17</v>
      </c>
      <c r="E72" t="s">
        <v>16</v>
      </c>
      <c r="F72">
        <v>2050</v>
      </c>
      <c r="G72" t="s">
        <v>46</v>
      </c>
      <c r="H72">
        <v>167.91576883104</v>
      </c>
      <c r="I72">
        <v>3.4482758620689655E-2</v>
      </c>
      <c r="J72">
        <v>5.7901989252082755</v>
      </c>
    </row>
    <row r="73" spans="1:10" x14ac:dyDescent="0.3">
      <c r="A73" t="s">
        <v>108</v>
      </c>
      <c r="B73" t="s">
        <v>13</v>
      </c>
      <c r="C73" t="s">
        <v>14</v>
      </c>
      <c r="D73" t="s">
        <v>17</v>
      </c>
      <c r="E73" t="s">
        <v>16</v>
      </c>
      <c r="F73">
        <v>2050</v>
      </c>
      <c r="G73" t="s">
        <v>37</v>
      </c>
      <c r="H73">
        <v>14.363974872585</v>
      </c>
      <c r="I73">
        <v>3.4482758620689655E-2</v>
      </c>
      <c r="J73">
        <v>0.495309478365</v>
      </c>
    </row>
    <row r="74" spans="1:10" x14ac:dyDescent="0.3">
      <c r="A74" t="s">
        <v>109</v>
      </c>
      <c r="B74" t="s">
        <v>13</v>
      </c>
      <c r="C74" t="s">
        <v>14</v>
      </c>
      <c r="D74" t="s">
        <v>17</v>
      </c>
      <c r="E74" t="s">
        <v>16</v>
      </c>
      <c r="F74">
        <v>2050</v>
      </c>
      <c r="G74" t="s">
        <v>46</v>
      </c>
      <c r="H74">
        <v>13.656955798463001</v>
      </c>
      <c r="I74">
        <v>3.4482758620689655E-2</v>
      </c>
      <c r="J74">
        <v>0.47092951029182761</v>
      </c>
    </row>
    <row r="75" spans="1:10" x14ac:dyDescent="0.3">
      <c r="A75" t="s">
        <v>110</v>
      </c>
      <c r="B75" t="s">
        <v>13</v>
      </c>
      <c r="C75" t="s">
        <v>14</v>
      </c>
      <c r="D75" t="s">
        <v>17</v>
      </c>
      <c r="E75" t="s">
        <v>16</v>
      </c>
      <c r="F75">
        <v>2050</v>
      </c>
      <c r="G75" t="s">
        <v>46</v>
      </c>
      <c r="H75">
        <v>0.45126691251345002</v>
      </c>
      <c r="I75">
        <v>3.4482758620689655E-2</v>
      </c>
      <c r="J75">
        <v>1.5560928017705172E-2</v>
      </c>
    </row>
    <row r="76" spans="1:10" x14ac:dyDescent="0.3">
      <c r="A76" t="s">
        <v>111</v>
      </c>
      <c r="B76" t="s">
        <v>13</v>
      </c>
      <c r="C76" t="s">
        <v>14</v>
      </c>
      <c r="D76" t="s">
        <v>17</v>
      </c>
      <c r="E76" t="s">
        <v>16</v>
      </c>
      <c r="F76">
        <v>2050</v>
      </c>
      <c r="G76" t="s">
        <v>46</v>
      </c>
      <c r="H76">
        <v>6.9377160598997998</v>
      </c>
      <c r="I76">
        <v>3.4482758620689655E-2</v>
      </c>
      <c r="J76">
        <v>0.2392315882724069</v>
      </c>
    </row>
    <row r="77" spans="1:10" x14ac:dyDescent="0.3">
      <c r="A77" t="s">
        <v>112</v>
      </c>
      <c r="B77" t="s">
        <v>13</v>
      </c>
      <c r="C77" t="s">
        <v>14</v>
      </c>
      <c r="D77" t="s">
        <v>17</v>
      </c>
      <c r="E77" t="s">
        <v>16</v>
      </c>
      <c r="F77">
        <v>2050</v>
      </c>
      <c r="G77" t="s">
        <v>37</v>
      </c>
      <c r="H77">
        <v>13.051313657078</v>
      </c>
      <c r="I77">
        <v>3.4482758620689655E-2</v>
      </c>
      <c r="J77">
        <v>0.45004529851993103</v>
      </c>
    </row>
    <row r="78" spans="1:10" x14ac:dyDescent="0.3">
      <c r="A78" t="s">
        <v>113</v>
      </c>
      <c r="B78" t="s">
        <v>13</v>
      </c>
      <c r="C78" t="s">
        <v>14</v>
      </c>
      <c r="D78" t="s">
        <v>17</v>
      </c>
      <c r="E78" t="s">
        <v>16</v>
      </c>
      <c r="F78">
        <v>2050</v>
      </c>
      <c r="G78" t="s">
        <v>37</v>
      </c>
      <c r="H78">
        <v>152.38992311311</v>
      </c>
      <c r="I78">
        <v>3.4482758620689655E-2</v>
      </c>
      <c r="J78">
        <v>5.2548249349348275</v>
      </c>
    </row>
    <row r="79" spans="1:10" x14ac:dyDescent="0.3">
      <c r="A79" t="s">
        <v>114</v>
      </c>
      <c r="B79" t="s">
        <v>13</v>
      </c>
      <c r="C79" t="s">
        <v>14</v>
      </c>
      <c r="D79" t="s">
        <v>17</v>
      </c>
      <c r="E79" t="s">
        <v>16</v>
      </c>
      <c r="F79">
        <v>2050</v>
      </c>
      <c r="G79" t="s">
        <v>46</v>
      </c>
      <c r="H79">
        <v>1.5016528321032001</v>
      </c>
      <c r="I79">
        <v>3.4482758620689655E-2</v>
      </c>
      <c r="J79">
        <v>5.1781132141489661E-2</v>
      </c>
    </row>
    <row r="80" spans="1:10" x14ac:dyDescent="0.3">
      <c r="A80" t="s">
        <v>115</v>
      </c>
      <c r="B80" t="s">
        <v>13</v>
      </c>
      <c r="C80" t="s">
        <v>21</v>
      </c>
      <c r="D80" t="s">
        <v>17</v>
      </c>
      <c r="E80" t="s">
        <v>16</v>
      </c>
      <c r="F80">
        <v>2050</v>
      </c>
      <c r="G80" t="s">
        <v>46</v>
      </c>
      <c r="H80">
        <v>39.377188823330997</v>
      </c>
      <c r="I80">
        <v>3.4482758620689655E-2</v>
      </c>
      <c r="J80">
        <v>1.3578340973562413</v>
      </c>
    </row>
    <row r="81" spans="1:11" x14ac:dyDescent="0.3">
      <c r="A81" t="s">
        <v>116</v>
      </c>
      <c r="B81" t="s">
        <v>25</v>
      </c>
      <c r="C81" t="s">
        <v>14</v>
      </c>
      <c r="D81" t="s">
        <v>17</v>
      </c>
      <c r="E81" t="s">
        <v>20</v>
      </c>
      <c r="G81" t="s">
        <v>32</v>
      </c>
      <c r="H81">
        <v>69.266029551594997</v>
      </c>
    </row>
    <row r="82" spans="1:11" x14ac:dyDescent="0.3">
      <c r="A82" t="s">
        <v>117</v>
      </c>
      <c r="B82" t="s">
        <v>25</v>
      </c>
      <c r="C82" t="s">
        <v>14</v>
      </c>
      <c r="D82" t="s">
        <v>17</v>
      </c>
      <c r="E82" t="s">
        <v>20</v>
      </c>
      <c r="G82" t="s">
        <v>32</v>
      </c>
      <c r="H82">
        <v>320.34998496393001</v>
      </c>
    </row>
    <row r="83" spans="1:11" x14ac:dyDescent="0.3">
      <c r="A83" t="s">
        <v>118</v>
      </c>
      <c r="B83" t="s">
        <v>25</v>
      </c>
      <c r="C83" t="s">
        <v>14</v>
      </c>
      <c r="D83" t="s">
        <v>17</v>
      </c>
      <c r="E83" t="s">
        <v>20</v>
      </c>
      <c r="G83" t="s">
        <v>32</v>
      </c>
      <c r="H83">
        <v>0.17447409234332001</v>
      </c>
    </row>
    <row r="84" spans="1:11" x14ac:dyDescent="0.3">
      <c r="A84" t="s">
        <v>119</v>
      </c>
      <c r="B84" t="s">
        <v>25</v>
      </c>
      <c r="C84" t="s">
        <v>23</v>
      </c>
      <c r="D84" t="s">
        <v>17</v>
      </c>
      <c r="E84" t="s">
        <v>20</v>
      </c>
      <c r="G84" t="s">
        <v>35</v>
      </c>
      <c r="H84">
        <v>2.0338652584277002</v>
      </c>
    </row>
    <row r="85" spans="1:11" x14ac:dyDescent="0.3">
      <c r="A85" t="s">
        <v>120</v>
      </c>
      <c r="B85" t="s">
        <v>25</v>
      </c>
      <c r="C85" t="s">
        <v>14</v>
      </c>
      <c r="D85" t="s">
        <v>17</v>
      </c>
      <c r="E85" t="s">
        <v>20</v>
      </c>
      <c r="G85" t="s">
        <v>32</v>
      </c>
      <c r="H85">
        <v>21.281689073780999</v>
      </c>
    </row>
    <row r="86" spans="1:11" x14ac:dyDescent="0.3">
      <c r="A86" t="s">
        <v>121</v>
      </c>
      <c r="B86" t="s">
        <v>25</v>
      </c>
      <c r="C86" t="s">
        <v>14</v>
      </c>
      <c r="D86" t="s">
        <v>17</v>
      </c>
      <c r="E86" t="s">
        <v>20</v>
      </c>
      <c r="G86" t="s">
        <v>61</v>
      </c>
      <c r="H86">
        <v>0.30345441468402001</v>
      </c>
    </row>
    <row r="87" spans="1:11" x14ac:dyDescent="0.3">
      <c r="A87" t="s">
        <v>122</v>
      </c>
      <c r="B87" t="s">
        <v>25</v>
      </c>
      <c r="C87" t="s">
        <v>14</v>
      </c>
      <c r="D87" t="s">
        <v>17</v>
      </c>
      <c r="E87" t="s">
        <v>20</v>
      </c>
      <c r="G87" t="s">
        <v>32</v>
      </c>
      <c r="H87">
        <v>105.85240058122</v>
      </c>
    </row>
    <row r="88" spans="1:11" x14ac:dyDescent="0.3">
      <c r="A88" t="s">
        <v>123</v>
      </c>
      <c r="B88" t="s">
        <v>27</v>
      </c>
      <c r="C88" t="s">
        <v>21</v>
      </c>
      <c r="D88" t="s">
        <v>17</v>
      </c>
      <c r="E88" t="s">
        <v>20</v>
      </c>
      <c r="G88" t="s">
        <v>32</v>
      </c>
      <c r="H88">
        <v>10.612911987181</v>
      </c>
    </row>
    <row r="89" spans="1:11" x14ac:dyDescent="0.3">
      <c r="A89" t="s">
        <v>124</v>
      </c>
      <c r="B89" t="s">
        <v>25</v>
      </c>
      <c r="C89" t="s">
        <v>14</v>
      </c>
      <c r="D89" t="s">
        <v>17</v>
      </c>
      <c r="E89" t="s">
        <v>20</v>
      </c>
      <c r="G89" t="s">
        <v>32</v>
      </c>
      <c r="H89">
        <v>29.460052109846</v>
      </c>
    </row>
    <row r="90" spans="1:11" x14ac:dyDescent="0.3">
      <c r="A90" t="s">
        <v>125</v>
      </c>
      <c r="B90" t="s">
        <v>25</v>
      </c>
      <c r="C90" t="s">
        <v>14</v>
      </c>
      <c r="D90" t="s">
        <v>17</v>
      </c>
      <c r="E90" t="s">
        <v>20</v>
      </c>
      <c r="G90" t="s">
        <v>32</v>
      </c>
      <c r="H90">
        <v>267.82319378585998</v>
      </c>
    </row>
    <row r="91" spans="1:11" x14ac:dyDescent="0.3">
      <c r="A91" t="s">
        <v>126</v>
      </c>
      <c r="B91" t="s">
        <v>25</v>
      </c>
      <c r="C91" t="s">
        <v>14</v>
      </c>
      <c r="D91" t="s">
        <v>17</v>
      </c>
      <c r="H91">
        <v>106.37018790875</v>
      </c>
      <c r="K91" t="s">
        <v>33</v>
      </c>
    </row>
    <row r="92" spans="1:11" x14ac:dyDescent="0.3">
      <c r="A92" t="s">
        <v>127</v>
      </c>
      <c r="B92" t="s">
        <v>25</v>
      </c>
      <c r="C92" t="s">
        <v>21</v>
      </c>
      <c r="D92" t="s">
        <v>17</v>
      </c>
      <c r="E92" t="s">
        <v>20</v>
      </c>
      <c r="G92" t="s">
        <v>32</v>
      </c>
      <c r="H92">
        <v>16.699491601106999</v>
      </c>
    </row>
    <row r="93" spans="1:11" x14ac:dyDescent="0.3">
      <c r="A93" t="s">
        <v>128</v>
      </c>
      <c r="B93" t="s">
        <v>25</v>
      </c>
      <c r="C93" t="s">
        <v>14</v>
      </c>
      <c r="D93" t="s">
        <v>17</v>
      </c>
      <c r="E93" t="s">
        <v>20</v>
      </c>
      <c r="G93" t="s">
        <v>32</v>
      </c>
      <c r="H93">
        <v>84.277601484293001</v>
      </c>
    </row>
    <row r="94" spans="1:11" x14ac:dyDescent="0.3">
      <c r="A94" t="s">
        <v>129</v>
      </c>
      <c r="B94" t="s">
        <v>25</v>
      </c>
      <c r="C94" t="s">
        <v>14</v>
      </c>
      <c r="D94" t="s">
        <v>17</v>
      </c>
      <c r="E94" t="s">
        <v>20</v>
      </c>
      <c r="G94" t="s">
        <v>35</v>
      </c>
      <c r="H94">
        <v>0.98904380539195003</v>
      </c>
    </row>
    <row r="95" spans="1:11" x14ac:dyDescent="0.3">
      <c r="A95" t="s">
        <v>130</v>
      </c>
      <c r="B95" t="s">
        <v>25</v>
      </c>
      <c r="C95" t="s">
        <v>14</v>
      </c>
      <c r="D95" t="s">
        <v>17</v>
      </c>
      <c r="E95" t="s">
        <v>16</v>
      </c>
      <c r="F95">
        <v>2050</v>
      </c>
      <c r="G95" t="s">
        <v>46</v>
      </c>
      <c r="H95">
        <v>39.400331633766001</v>
      </c>
      <c r="I95">
        <v>3.4482758620689655E-2</v>
      </c>
      <c r="J95">
        <v>1.358632125302276</v>
      </c>
    </row>
    <row r="96" spans="1:11" x14ac:dyDescent="0.3">
      <c r="A96" t="s">
        <v>131</v>
      </c>
      <c r="B96" t="s">
        <v>13</v>
      </c>
      <c r="C96" t="s">
        <v>23</v>
      </c>
      <c r="D96" t="s">
        <v>17</v>
      </c>
      <c r="E96" t="s">
        <v>20</v>
      </c>
      <c r="G96" t="s">
        <v>35</v>
      </c>
      <c r="H96">
        <v>0.13017626101136001</v>
      </c>
    </row>
    <row r="97" spans="1:10" x14ac:dyDescent="0.3">
      <c r="A97" t="s">
        <v>132</v>
      </c>
      <c r="B97" t="s">
        <v>13</v>
      </c>
      <c r="C97" t="s">
        <v>21</v>
      </c>
      <c r="D97" t="s">
        <v>17</v>
      </c>
      <c r="E97" t="s">
        <v>16</v>
      </c>
      <c r="F97" t="s">
        <v>32</v>
      </c>
      <c r="G97" t="s">
        <v>32</v>
      </c>
      <c r="H97">
        <v>16.063991058378999</v>
      </c>
    </row>
    <row r="98" spans="1:10" x14ac:dyDescent="0.3">
      <c r="A98" t="s">
        <v>133</v>
      </c>
      <c r="B98" t="s">
        <v>13</v>
      </c>
      <c r="C98" t="s">
        <v>23</v>
      </c>
      <c r="D98" t="s">
        <v>17</v>
      </c>
      <c r="E98" t="s">
        <v>16</v>
      </c>
      <c r="F98">
        <v>2060</v>
      </c>
      <c r="G98" t="s">
        <v>46</v>
      </c>
      <c r="H98">
        <v>41.6245592458</v>
      </c>
      <c r="I98">
        <v>2.564102564102564E-2</v>
      </c>
      <c r="J98">
        <v>1.0672963909179487</v>
      </c>
    </row>
    <row r="99" spans="1:10" x14ac:dyDescent="0.3">
      <c r="A99" t="s">
        <v>134</v>
      </c>
      <c r="B99" t="s">
        <v>25</v>
      </c>
      <c r="C99" t="s">
        <v>14</v>
      </c>
      <c r="D99" t="s">
        <v>17</v>
      </c>
      <c r="E99" t="s">
        <v>16</v>
      </c>
      <c r="F99">
        <v>2050</v>
      </c>
      <c r="G99" t="s">
        <v>37</v>
      </c>
      <c r="H99">
        <v>1.2315183876125</v>
      </c>
      <c r="I99">
        <v>3.4482758620689655E-2</v>
      </c>
      <c r="J99">
        <v>4.2466151296982758E-2</v>
      </c>
    </row>
    <row r="100" spans="1:10" x14ac:dyDescent="0.3">
      <c r="A100" t="s">
        <v>135</v>
      </c>
      <c r="B100" t="s">
        <v>13</v>
      </c>
      <c r="C100" t="s">
        <v>14</v>
      </c>
      <c r="D100" t="s">
        <v>17</v>
      </c>
      <c r="E100" t="s">
        <v>16</v>
      </c>
      <c r="F100">
        <v>2050</v>
      </c>
      <c r="G100" t="s">
        <v>46</v>
      </c>
      <c r="H100">
        <v>385.11288377147002</v>
      </c>
      <c r="I100">
        <v>3.4482758620689655E-2</v>
      </c>
      <c r="J100">
        <v>13.279754612809311</v>
      </c>
    </row>
    <row r="101" spans="1:10" x14ac:dyDescent="0.3">
      <c r="A101" t="s">
        <v>136</v>
      </c>
      <c r="B101" t="s">
        <v>13</v>
      </c>
      <c r="C101" t="s">
        <v>21</v>
      </c>
      <c r="D101" t="s">
        <v>17</v>
      </c>
      <c r="E101" t="s">
        <v>16</v>
      </c>
      <c r="F101">
        <v>2050</v>
      </c>
      <c r="G101" t="s">
        <v>37</v>
      </c>
      <c r="H101">
        <v>5960.8043799938996</v>
      </c>
      <c r="I101">
        <v>3.4482758620689655E-2</v>
      </c>
      <c r="J101">
        <v>205.5449786204793</v>
      </c>
    </row>
    <row r="102" spans="1:10" x14ac:dyDescent="0.3">
      <c r="A102" t="s">
        <v>137</v>
      </c>
      <c r="B102" t="s">
        <v>13</v>
      </c>
      <c r="C102" t="s">
        <v>21</v>
      </c>
      <c r="D102" t="s">
        <v>17</v>
      </c>
      <c r="E102" t="s">
        <v>20</v>
      </c>
      <c r="G102" t="s">
        <v>35</v>
      </c>
      <c r="H102">
        <v>43.578530969543998</v>
      </c>
    </row>
    <row r="103" spans="1:10" x14ac:dyDescent="0.3">
      <c r="A103" t="s">
        <v>138</v>
      </c>
      <c r="B103" t="s">
        <v>25</v>
      </c>
      <c r="C103" t="s">
        <v>14</v>
      </c>
      <c r="D103" t="s">
        <v>17</v>
      </c>
      <c r="E103" t="s">
        <v>20</v>
      </c>
      <c r="G103" t="s">
        <v>35</v>
      </c>
      <c r="H103" t="s">
        <v>32</v>
      </c>
    </row>
    <row r="104" spans="1:10" x14ac:dyDescent="0.3">
      <c r="A104" t="s">
        <v>139</v>
      </c>
      <c r="B104" t="s">
        <v>25</v>
      </c>
      <c r="C104" t="s">
        <v>14</v>
      </c>
      <c r="D104" t="s">
        <v>17</v>
      </c>
      <c r="E104" t="s">
        <v>16</v>
      </c>
      <c r="F104">
        <v>2050</v>
      </c>
      <c r="G104" t="s">
        <v>37</v>
      </c>
      <c r="H104">
        <v>0.37883791454079002</v>
      </c>
      <c r="I104">
        <v>3.4482758620689655E-2</v>
      </c>
      <c r="J104">
        <v>1.3063376363475519E-2</v>
      </c>
    </row>
    <row r="105" spans="1:10" x14ac:dyDescent="0.3">
      <c r="A105" t="s">
        <v>140</v>
      </c>
      <c r="B105" t="s">
        <v>25</v>
      </c>
      <c r="C105" t="s">
        <v>21</v>
      </c>
      <c r="D105" t="s">
        <v>17</v>
      </c>
      <c r="E105" t="s">
        <v>16</v>
      </c>
      <c r="F105">
        <v>2060</v>
      </c>
      <c r="G105" t="s">
        <v>37</v>
      </c>
      <c r="H105">
        <v>56.105911645372998</v>
      </c>
      <c r="I105">
        <v>2.564102564102564E-2</v>
      </c>
      <c r="J105">
        <v>1.4386131191121281</v>
      </c>
    </row>
    <row r="106" spans="1:10" x14ac:dyDescent="0.3">
      <c r="A106" t="s">
        <v>141</v>
      </c>
      <c r="B106" t="s">
        <v>25</v>
      </c>
      <c r="C106" t="s">
        <v>14</v>
      </c>
      <c r="D106" t="s">
        <v>17</v>
      </c>
      <c r="E106" t="s">
        <v>16</v>
      </c>
      <c r="F106">
        <v>2050</v>
      </c>
      <c r="G106" t="s">
        <v>37</v>
      </c>
      <c r="H106">
        <v>0.71237260220073995</v>
      </c>
      <c r="I106">
        <v>3.4482758620689655E-2</v>
      </c>
      <c r="J106">
        <v>2.4564572489680688E-2</v>
      </c>
    </row>
    <row r="107" spans="1:10" x14ac:dyDescent="0.3">
      <c r="A107" t="s">
        <v>142</v>
      </c>
      <c r="B107" t="s">
        <v>25</v>
      </c>
      <c r="C107" t="s">
        <v>14</v>
      </c>
      <c r="D107" t="s">
        <v>17</v>
      </c>
      <c r="E107" t="s">
        <v>20</v>
      </c>
      <c r="G107" t="s">
        <v>61</v>
      </c>
      <c r="H107">
        <v>11.370029305485</v>
      </c>
    </row>
    <row r="108" spans="1:10" x14ac:dyDescent="0.3">
      <c r="A108" t="s">
        <v>143</v>
      </c>
      <c r="B108" t="s">
        <v>25</v>
      </c>
      <c r="C108" t="s">
        <v>14</v>
      </c>
      <c r="D108" t="s">
        <v>17</v>
      </c>
      <c r="E108" t="s">
        <v>16</v>
      </c>
      <c r="F108">
        <v>2050</v>
      </c>
      <c r="G108" t="s">
        <v>37</v>
      </c>
      <c r="H108">
        <v>2.5321443120251002</v>
      </c>
      <c r="I108">
        <v>3.4482758620689655E-2</v>
      </c>
      <c r="J108">
        <v>8.7315321104313795E-2</v>
      </c>
    </row>
    <row r="109" spans="1:10" x14ac:dyDescent="0.3">
      <c r="A109" t="s">
        <v>144</v>
      </c>
      <c r="B109" t="s">
        <v>25</v>
      </c>
      <c r="C109" t="s">
        <v>14</v>
      </c>
      <c r="D109" t="s">
        <v>17</v>
      </c>
      <c r="E109" t="s">
        <v>16</v>
      </c>
      <c r="F109">
        <v>2050</v>
      </c>
      <c r="G109" t="s">
        <v>37</v>
      </c>
      <c r="H109">
        <v>606.42985584790995</v>
      </c>
      <c r="I109">
        <v>3.4482758620689655E-2</v>
      </c>
      <c r="J109">
        <v>20.911374339583102</v>
      </c>
    </row>
    <row r="110" spans="1:10" x14ac:dyDescent="0.3">
      <c r="A110" t="s">
        <v>145</v>
      </c>
      <c r="B110" t="s">
        <v>25</v>
      </c>
      <c r="C110" t="s">
        <v>14</v>
      </c>
      <c r="D110" t="s">
        <v>17</v>
      </c>
      <c r="E110" t="s">
        <v>16</v>
      </c>
      <c r="F110">
        <v>2053</v>
      </c>
      <c r="G110" t="s">
        <v>37</v>
      </c>
      <c r="H110">
        <v>308.00043191948998</v>
      </c>
      <c r="I110">
        <v>3.125E-2</v>
      </c>
      <c r="J110">
        <v>9.625013497484062</v>
      </c>
    </row>
    <row r="111" spans="1:10" x14ac:dyDescent="0.3">
      <c r="A111" t="s">
        <v>146</v>
      </c>
      <c r="B111" t="s">
        <v>25</v>
      </c>
      <c r="C111" t="s">
        <v>21</v>
      </c>
      <c r="D111" t="s">
        <v>17</v>
      </c>
      <c r="E111" t="s">
        <v>20</v>
      </c>
      <c r="G111" t="s">
        <v>32</v>
      </c>
      <c r="H111">
        <v>67.700756247715006</v>
      </c>
    </row>
    <row r="112" spans="1:10" x14ac:dyDescent="0.3">
      <c r="A112" t="s">
        <v>147</v>
      </c>
      <c r="B112" t="s">
        <v>25</v>
      </c>
      <c r="C112" t="s">
        <v>23</v>
      </c>
      <c r="D112" t="s">
        <v>17</v>
      </c>
      <c r="E112" t="s">
        <v>20</v>
      </c>
      <c r="G112" t="s">
        <v>32</v>
      </c>
      <c r="H112">
        <v>362.78479656291</v>
      </c>
    </row>
    <row r="113" spans="1:11" x14ac:dyDescent="0.3">
      <c r="A113" t="s">
        <v>148</v>
      </c>
      <c r="B113" t="s">
        <v>25</v>
      </c>
      <c r="C113" t="s">
        <v>23</v>
      </c>
      <c r="D113" t="s">
        <v>17</v>
      </c>
      <c r="E113" t="s">
        <v>16</v>
      </c>
      <c r="F113">
        <v>2060</v>
      </c>
      <c r="G113" t="s">
        <v>46</v>
      </c>
      <c r="H113">
        <v>107.97690921511</v>
      </c>
      <c r="I113">
        <v>2.564102564102564E-2</v>
      </c>
      <c r="J113">
        <v>2.7686386978233331</v>
      </c>
    </row>
    <row r="114" spans="1:11" x14ac:dyDescent="0.3">
      <c r="A114" t="s">
        <v>149</v>
      </c>
      <c r="B114" t="s">
        <v>25</v>
      </c>
      <c r="C114" t="s">
        <v>14</v>
      </c>
      <c r="D114" t="s">
        <v>17</v>
      </c>
      <c r="E114" t="s">
        <v>16</v>
      </c>
      <c r="F114">
        <v>2100</v>
      </c>
      <c r="G114" t="s">
        <v>37</v>
      </c>
      <c r="H114">
        <v>115.07725289766</v>
      </c>
      <c r="I114">
        <v>1.2658227848101266E-2</v>
      </c>
      <c r="J114">
        <v>1.456674087312152</v>
      </c>
    </row>
    <row r="115" spans="1:11" x14ac:dyDescent="0.3">
      <c r="A115" t="s">
        <v>150</v>
      </c>
      <c r="B115" t="s">
        <v>25</v>
      </c>
      <c r="C115" t="s">
        <v>14</v>
      </c>
      <c r="D115" t="s">
        <v>17</v>
      </c>
      <c r="E115" t="s">
        <v>16</v>
      </c>
      <c r="F115">
        <v>2050</v>
      </c>
      <c r="G115" t="s">
        <v>37</v>
      </c>
      <c r="H115">
        <v>10.957491923456001</v>
      </c>
      <c r="I115">
        <v>3.4482758620689655E-2</v>
      </c>
      <c r="J115">
        <v>0.37784454908468967</v>
      </c>
    </row>
    <row r="116" spans="1:11" x14ac:dyDescent="0.3">
      <c r="A116" t="s">
        <v>151</v>
      </c>
      <c r="B116" t="s">
        <v>25</v>
      </c>
      <c r="C116" t="s">
        <v>23</v>
      </c>
      <c r="D116" t="s">
        <v>17</v>
      </c>
      <c r="E116" t="s">
        <v>20</v>
      </c>
      <c r="F116" t="s">
        <v>32</v>
      </c>
      <c r="G116" t="s">
        <v>32</v>
      </c>
      <c r="H116">
        <v>89.815439405641001</v>
      </c>
    </row>
    <row r="117" spans="1:11" x14ac:dyDescent="0.3">
      <c r="A117" t="s">
        <v>152</v>
      </c>
      <c r="B117" t="s">
        <v>25</v>
      </c>
      <c r="C117" t="s">
        <v>14</v>
      </c>
      <c r="D117" t="s">
        <v>17</v>
      </c>
      <c r="E117" t="s">
        <v>16</v>
      </c>
      <c r="F117">
        <v>2060</v>
      </c>
      <c r="G117" t="s">
        <v>37</v>
      </c>
      <c r="H117">
        <v>41.634111747759</v>
      </c>
      <c r="I117">
        <v>2.564102564102564E-2</v>
      </c>
      <c r="J117">
        <v>1.0675413268656153</v>
      </c>
    </row>
    <row r="118" spans="1:11" x14ac:dyDescent="0.3">
      <c r="A118" t="s">
        <v>153</v>
      </c>
      <c r="B118" t="s">
        <v>25</v>
      </c>
      <c r="C118" t="s">
        <v>21</v>
      </c>
      <c r="D118" t="s">
        <v>17</v>
      </c>
      <c r="E118" t="s">
        <v>20</v>
      </c>
      <c r="F118" t="s">
        <v>32</v>
      </c>
      <c r="G118" t="s">
        <v>32</v>
      </c>
      <c r="H118">
        <v>9.1069026113189996E-2</v>
      </c>
    </row>
    <row r="119" spans="1:11" x14ac:dyDescent="0.3">
      <c r="A119" t="s">
        <v>154</v>
      </c>
      <c r="B119" t="s">
        <v>29</v>
      </c>
      <c r="D119" t="s">
        <v>17</v>
      </c>
      <c r="E119" t="s">
        <v>20</v>
      </c>
      <c r="G119" t="s">
        <v>32</v>
      </c>
      <c r="H119" t="s">
        <v>32</v>
      </c>
      <c r="K119" t="s">
        <v>33</v>
      </c>
    </row>
    <row r="120" spans="1:11" x14ac:dyDescent="0.3">
      <c r="A120" t="s">
        <v>155</v>
      </c>
      <c r="B120" t="s">
        <v>25</v>
      </c>
      <c r="C120" t="s">
        <v>14</v>
      </c>
      <c r="D120" t="s">
        <v>22</v>
      </c>
      <c r="E120" t="s">
        <v>20</v>
      </c>
      <c r="G120" t="s">
        <v>32</v>
      </c>
      <c r="H120">
        <v>0.39013759296905998</v>
      </c>
    </row>
    <row r="121" spans="1:11" x14ac:dyDescent="0.3">
      <c r="A121" t="s">
        <v>156</v>
      </c>
      <c r="B121" t="s">
        <v>25</v>
      </c>
      <c r="C121" t="s">
        <v>28</v>
      </c>
      <c r="D121" t="s">
        <v>22</v>
      </c>
      <c r="E121" t="s">
        <v>16</v>
      </c>
      <c r="F121">
        <v>2030</v>
      </c>
      <c r="G121" t="s">
        <v>37</v>
      </c>
      <c r="H121">
        <v>48.396213040657997</v>
      </c>
      <c r="I121">
        <v>0.1111111111111111</v>
      </c>
      <c r="J121">
        <v>5.3773570045175552</v>
      </c>
    </row>
    <row r="122" spans="1:11" x14ac:dyDescent="0.3">
      <c r="A122" t="s">
        <v>157</v>
      </c>
      <c r="B122" t="s">
        <v>25</v>
      </c>
      <c r="C122" t="s">
        <v>14</v>
      </c>
      <c r="D122" t="s">
        <v>22</v>
      </c>
      <c r="E122" t="s">
        <v>20</v>
      </c>
      <c r="G122" t="s">
        <v>35</v>
      </c>
      <c r="H122">
        <v>73.604607615068005</v>
      </c>
    </row>
    <row r="123" spans="1:11" x14ac:dyDescent="0.3">
      <c r="A123" t="s">
        <v>158</v>
      </c>
      <c r="B123" t="s">
        <v>25</v>
      </c>
      <c r="C123" t="s">
        <v>14</v>
      </c>
      <c r="D123" t="s">
        <v>22</v>
      </c>
      <c r="E123" t="s">
        <v>16</v>
      </c>
      <c r="F123">
        <v>2050</v>
      </c>
      <c r="G123" t="s">
        <v>37</v>
      </c>
      <c r="H123">
        <v>281.38053496815002</v>
      </c>
      <c r="I123">
        <v>3.4482758620689655E-2</v>
      </c>
      <c r="J123">
        <v>9.7027770678672418</v>
      </c>
    </row>
    <row r="124" spans="1:11" x14ac:dyDescent="0.3">
      <c r="A124" t="s">
        <v>159</v>
      </c>
      <c r="B124" t="s">
        <v>27</v>
      </c>
      <c r="C124" t="s">
        <v>14</v>
      </c>
      <c r="D124" t="s">
        <v>22</v>
      </c>
      <c r="E124" t="s">
        <v>20</v>
      </c>
      <c r="G124" t="s">
        <v>32</v>
      </c>
      <c r="H124">
        <v>0.64726465731155003</v>
      </c>
    </row>
    <row r="125" spans="1:11" x14ac:dyDescent="0.3">
      <c r="A125" t="s">
        <v>160</v>
      </c>
      <c r="B125" t="s">
        <v>25</v>
      </c>
      <c r="C125" t="s">
        <v>14</v>
      </c>
      <c r="D125" t="s">
        <v>22</v>
      </c>
      <c r="E125" t="s">
        <v>16</v>
      </c>
      <c r="F125">
        <v>2050</v>
      </c>
      <c r="G125" t="s">
        <v>37</v>
      </c>
      <c r="H125">
        <v>256.79213126858002</v>
      </c>
      <c r="I125">
        <v>3.4482758620689655E-2</v>
      </c>
      <c r="J125">
        <v>8.8549010782268969</v>
      </c>
    </row>
    <row r="126" spans="1:11" x14ac:dyDescent="0.3">
      <c r="A126" t="s">
        <v>161</v>
      </c>
      <c r="B126" t="s">
        <v>25</v>
      </c>
      <c r="C126" t="s">
        <v>14</v>
      </c>
      <c r="D126" t="s">
        <v>22</v>
      </c>
      <c r="E126" t="s">
        <v>20</v>
      </c>
      <c r="G126" t="s">
        <v>32</v>
      </c>
      <c r="H126">
        <v>22.920141542444</v>
      </c>
    </row>
    <row r="127" spans="1:11" x14ac:dyDescent="0.3">
      <c r="A127" t="s">
        <v>162</v>
      </c>
      <c r="B127" t="s">
        <v>25</v>
      </c>
      <c r="C127" t="s">
        <v>14</v>
      </c>
      <c r="D127" t="s">
        <v>22</v>
      </c>
      <c r="E127" t="s">
        <v>16</v>
      </c>
      <c r="F127">
        <v>2050</v>
      </c>
      <c r="G127" t="s">
        <v>46</v>
      </c>
      <c r="H127">
        <v>385.52011950564003</v>
      </c>
      <c r="I127">
        <v>3.4482758620689655E-2</v>
      </c>
      <c r="J127">
        <v>13.293797224332414</v>
      </c>
    </row>
    <row r="128" spans="1:11" x14ac:dyDescent="0.3">
      <c r="A128" t="s">
        <v>163</v>
      </c>
      <c r="B128" t="s">
        <v>25</v>
      </c>
      <c r="C128" t="s">
        <v>14</v>
      </c>
      <c r="D128" t="s">
        <v>22</v>
      </c>
      <c r="E128" t="s">
        <v>20</v>
      </c>
      <c r="G128" t="s">
        <v>61</v>
      </c>
      <c r="H128">
        <v>33.407709056244002</v>
      </c>
    </row>
    <row r="129" spans="1:11" x14ac:dyDescent="0.3">
      <c r="A129" t="s">
        <v>164</v>
      </c>
      <c r="B129" t="s">
        <v>25</v>
      </c>
      <c r="C129" t="s">
        <v>14</v>
      </c>
      <c r="D129" t="s">
        <v>22</v>
      </c>
      <c r="E129" t="s">
        <v>20</v>
      </c>
      <c r="G129" t="s">
        <v>35</v>
      </c>
      <c r="H129">
        <v>712.10209803987004</v>
      </c>
    </row>
    <row r="130" spans="1:11" x14ac:dyDescent="0.3">
      <c r="A130" t="s">
        <v>165</v>
      </c>
      <c r="B130" t="s">
        <v>25</v>
      </c>
      <c r="C130" t="s">
        <v>14</v>
      </c>
      <c r="D130" t="s">
        <v>22</v>
      </c>
      <c r="E130" t="s">
        <v>20</v>
      </c>
      <c r="G130" t="s">
        <v>35</v>
      </c>
      <c r="H130">
        <v>12.885675050293001</v>
      </c>
    </row>
    <row r="131" spans="1:11" x14ac:dyDescent="0.3">
      <c r="A131" t="s">
        <v>166</v>
      </c>
      <c r="B131" t="s">
        <v>25</v>
      </c>
      <c r="C131" t="s">
        <v>14</v>
      </c>
      <c r="D131" t="s">
        <v>22</v>
      </c>
      <c r="E131" t="s">
        <v>20</v>
      </c>
      <c r="G131" t="s">
        <v>32</v>
      </c>
      <c r="H131">
        <v>256.14715481705002</v>
      </c>
    </row>
    <row r="132" spans="1:11" x14ac:dyDescent="0.3">
      <c r="A132" t="s">
        <v>167</v>
      </c>
      <c r="B132" t="s">
        <v>25</v>
      </c>
      <c r="C132" t="s">
        <v>14</v>
      </c>
      <c r="D132" t="s">
        <v>22</v>
      </c>
      <c r="E132" t="s">
        <v>20</v>
      </c>
      <c r="G132" t="s">
        <v>35</v>
      </c>
      <c r="H132">
        <v>805.15810845823</v>
      </c>
    </row>
    <row r="133" spans="1:11" x14ac:dyDescent="0.3">
      <c r="A133" t="s">
        <v>168</v>
      </c>
      <c r="B133" t="s">
        <v>25</v>
      </c>
      <c r="C133" t="s">
        <v>14</v>
      </c>
      <c r="D133" t="s">
        <v>22</v>
      </c>
      <c r="E133" t="s">
        <v>20</v>
      </c>
      <c r="G133" t="s">
        <v>35</v>
      </c>
      <c r="H133">
        <v>74.290132466078006</v>
      </c>
    </row>
    <row r="134" spans="1:11" x14ac:dyDescent="0.3">
      <c r="A134" t="s">
        <v>169</v>
      </c>
      <c r="B134" t="s">
        <v>25</v>
      </c>
      <c r="C134" t="s">
        <v>14</v>
      </c>
      <c r="D134" t="s">
        <v>22</v>
      </c>
      <c r="E134" t="s">
        <v>16</v>
      </c>
      <c r="F134">
        <v>2060</v>
      </c>
      <c r="G134" t="s">
        <v>37</v>
      </c>
      <c r="H134">
        <v>15.993517423122</v>
      </c>
      <c r="I134">
        <v>2.564102564102564E-2</v>
      </c>
      <c r="J134">
        <v>0.41009019033646155</v>
      </c>
    </row>
    <row r="135" spans="1:11" x14ac:dyDescent="0.3">
      <c r="A135" t="s">
        <v>170</v>
      </c>
      <c r="B135" t="s">
        <v>25</v>
      </c>
      <c r="C135" t="s">
        <v>14</v>
      </c>
      <c r="D135" t="s">
        <v>22</v>
      </c>
      <c r="E135" t="s">
        <v>20</v>
      </c>
      <c r="G135" t="s">
        <v>35</v>
      </c>
      <c r="H135">
        <v>7.4932661090210999</v>
      </c>
    </row>
    <row r="136" spans="1:11" x14ac:dyDescent="0.3">
      <c r="A136" t="s">
        <v>171</v>
      </c>
      <c r="B136" t="s">
        <v>25</v>
      </c>
      <c r="C136" t="s">
        <v>14</v>
      </c>
      <c r="D136" t="s">
        <v>22</v>
      </c>
      <c r="E136" t="s">
        <v>20</v>
      </c>
      <c r="G136" t="s">
        <v>32</v>
      </c>
      <c r="H136">
        <v>72.921492529811999</v>
      </c>
    </row>
    <row r="137" spans="1:11" x14ac:dyDescent="0.3">
      <c r="A137" t="s">
        <v>172</v>
      </c>
      <c r="B137" t="s">
        <v>25</v>
      </c>
      <c r="C137" t="s">
        <v>14</v>
      </c>
      <c r="D137" t="s">
        <v>22</v>
      </c>
      <c r="F137">
        <v>2040</v>
      </c>
      <c r="G137" t="s">
        <v>37</v>
      </c>
      <c r="H137">
        <v>7.6736715330197001</v>
      </c>
      <c r="I137">
        <v>5.2631578947368418E-2</v>
      </c>
      <c r="J137">
        <v>0.40387744910629997</v>
      </c>
      <c r="K137" t="s">
        <v>33</v>
      </c>
    </row>
    <row r="138" spans="1:11" x14ac:dyDescent="0.3">
      <c r="A138" t="s">
        <v>173</v>
      </c>
      <c r="B138" t="s">
        <v>13</v>
      </c>
      <c r="C138" t="s">
        <v>21</v>
      </c>
      <c r="D138" t="s">
        <v>22</v>
      </c>
      <c r="E138" t="s">
        <v>20</v>
      </c>
      <c r="G138" t="s">
        <v>61</v>
      </c>
      <c r="H138">
        <v>62.550294041306003</v>
      </c>
    </row>
    <row r="139" spans="1:11" x14ac:dyDescent="0.3">
      <c r="A139" t="s">
        <v>174</v>
      </c>
      <c r="B139" t="s">
        <v>25</v>
      </c>
      <c r="C139" t="s">
        <v>14</v>
      </c>
      <c r="D139" t="s">
        <v>22</v>
      </c>
      <c r="E139" t="s">
        <v>16</v>
      </c>
      <c r="F139">
        <v>2050</v>
      </c>
      <c r="G139" t="s">
        <v>37</v>
      </c>
      <c r="H139">
        <v>53.004607295263</v>
      </c>
      <c r="I139">
        <v>3.4482758620689655E-2</v>
      </c>
      <c r="J139">
        <v>1.827745079147</v>
      </c>
    </row>
    <row r="140" spans="1:11" x14ac:dyDescent="0.3">
      <c r="A140" t="s">
        <v>175</v>
      </c>
      <c r="B140" t="s">
        <v>13</v>
      </c>
      <c r="C140" t="s">
        <v>23</v>
      </c>
      <c r="D140" t="s">
        <v>22</v>
      </c>
      <c r="E140" t="s">
        <v>16</v>
      </c>
      <c r="F140">
        <v>2050</v>
      </c>
      <c r="G140" t="s">
        <v>37</v>
      </c>
      <c r="H140">
        <v>1300.1688666752</v>
      </c>
      <c r="I140">
        <v>3.4482758620689655E-2</v>
      </c>
      <c r="J140">
        <v>44.833409195696554</v>
      </c>
    </row>
    <row r="141" spans="1:11" x14ac:dyDescent="0.3">
      <c r="A141" t="s">
        <v>176</v>
      </c>
      <c r="B141" t="s">
        <v>13</v>
      </c>
      <c r="C141" t="s">
        <v>23</v>
      </c>
      <c r="D141" t="s">
        <v>22</v>
      </c>
      <c r="E141" t="s">
        <v>20</v>
      </c>
      <c r="G141" t="s">
        <v>61</v>
      </c>
      <c r="H141">
        <v>138.74157453583999</v>
      </c>
    </row>
    <row r="142" spans="1:11" x14ac:dyDescent="0.3">
      <c r="A142" t="s">
        <v>177</v>
      </c>
      <c r="B142" t="s">
        <v>13</v>
      </c>
      <c r="C142" t="s">
        <v>23</v>
      </c>
      <c r="D142" t="s">
        <v>22</v>
      </c>
      <c r="E142" t="s">
        <v>16</v>
      </c>
      <c r="F142">
        <v>2050</v>
      </c>
      <c r="G142" t="s">
        <v>37</v>
      </c>
      <c r="H142">
        <v>56.717099715738001</v>
      </c>
      <c r="I142">
        <v>3.4482758620689655E-2</v>
      </c>
      <c r="J142">
        <v>1.9557620591633793</v>
      </c>
    </row>
    <row r="143" spans="1:11" x14ac:dyDescent="0.3">
      <c r="A143" t="s">
        <v>178</v>
      </c>
      <c r="B143" t="s">
        <v>25</v>
      </c>
      <c r="C143" t="s">
        <v>14</v>
      </c>
      <c r="D143" t="s">
        <v>22</v>
      </c>
      <c r="E143" t="s">
        <v>20</v>
      </c>
      <c r="G143" t="s">
        <v>32</v>
      </c>
      <c r="H143" t="s">
        <v>32</v>
      </c>
    </row>
    <row r="144" spans="1:11" x14ac:dyDescent="0.3">
      <c r="A144" t="s">
        <v>179</v>
      </c>
      <c r="B144" t="s">
        <v>25</v>
      </c>
      <c r="C144" t="s">
        <v>14</v>
      </c>
      <c r="D144" t="s">
        <v>22</v>
      </c>
      <c r="E144" t="s">
        <v>16</v>
      </c>
      <c r="F144">
        <v>2050</v>
      </c>
      <c r="G144" t="s">
        <v>46</v>
      </c>
      <c r="H144">
        <v>23.702014388194002</v>
      </c>
      <c r="I144">
        <v>3.4482758620689655E-2</v>
      </c>
      <c r="J144">
        <v>0.81731084097220696</v>
      </c>
    </row>
    <row r="145" spans="1:11" x14ac:dyDescent="0.3">
      <c r="A145" t="s">
        <v>180</v>
      </c>
      <c r="B145" t="s">
        <v>25</v>
      </c>
      <c r="C145" t="s">
        <v>14</v>
      </c>
      <c r="D145" t="s">
        <v>22</v>
      </c>
      <c r="E145" t="s">
        <v>20</v>
      </c>
      <c r="G145" t="s">
        <v>32</v>
      </c>
      <c r="H145">
        <v>6.4018203690061002</v>
      </c>
    </row>
    <row r="146" spans="1:11" x14ac:dyDescent="0.3">
      <c r="A146" t="s">
        <v>181</v>
      </c>
      <c r="B146" t="s">
        <v>25</v>
      </c>
      <c r="C146" t="s">
        <v>21</v>
      </c>
      <c r="D146" t="s">
        <v>22</v>
      </c>
      <c r="E146" t="s">
        <v>20</v>
      </c>
      <c r="G146" t="s">
        <v>61</v>
      </c>
      <c r="H146">
        <v>4133.5543557464998</v>
      </c>
    </row>
    <row r="147" spans="1:11" x14ac:dyDescent="0.3">
      <c r="A147" t="s">
        <v>182</v>
      </c>
      <c r="B147" t="s">
        <v>25</v>
      </c>
      <c r="C147" t="s">
        <v>14</v>
      </c>
      <c r="D147" t="s">
        <v>22</v>
      </c>
      <c r="E147" t="s">
        <v>20</v>
      </c>
      <c r="G147" t="s">
        <v>35</v>
      </c>
      <c r="H147">
        <v>42.056212706049003</v>
      </c>
    </row>
    <row r="148" spans="1:11" x14ac:dyDescent="0.3">
      <c r="A148" t="s">
        <v>183</v>
      </c>
      <c r="B148" t="s">
        <v>25</v>
      </c>
      <c r="C148" t="s">
        <v>14</v>
      </c>
      <c r="D148" t="s">
        <v>22</v>
      </c>
      <c r="E148" t="s">
        <v>20</v>
      </c>
      <c r="G148" t="s">
        <v>184</v>
      </c>
      <c r="H148">
        <v>3.2895503749739001</v>
      </c>
    </row>
    <row r="149" spans="1:11" x14ac:dyDescent="0.3">
      <c r="A149" t="s">
        <v>185</v>
      </c>
      <c r="B149" t="s">
        <v>25</v>
      </c>
      <c r="C149" t="s">
        <v>14</v>
      </c>
      <c r="D149" t="s">
        <v>22</v>
      </c>
      <c r="E149" t="s">
        <v>16</v>
      </c>
      <c r="F149">
        <v>2050</v>
      </c>
      <c r="G149" t="s">
        <v>37</v>
      </c>
      <c r="H149">
        <v>127.44302070563</v>
      </c>
      <c r="I149">
        <v>3.4482758620689655E-2</v>
      </c>
      <c r="J149">
        <v>4.3945869208837935</v>
      </c>
    </row>
    <row r="150" spans="1:11" x14ac:dyDescent="0.3">
      <c r="A150" t="s">
        <v>186</v>
      </c>
      <c r="B150" t="s">
        <v>25</v>
      </c>
      <c r="C150" t="s">
        <v>21</v>
      </c>
      <c r="D150" t="s">
        <v>22</v>
      </c>
      <c r="E150" t="s">
        <v>16</v>
      </c>
      <c r="F150">
        <v>2050</v>
      </c>
      <c r="G150" t="s">
        <v>37</v>
      </c>
      <c r="H150">
        <v>94.048681371835997</v>
      </c>
      <c r="I150">
        <v>3.4482758620689655E-2</v>
      </c>
      <c r="J150">
        <v>3.2430579783391722</v>
      </c>
    </row>
    <row r="151" spans="1:11" x14ac:dyDescent="0.3">
      <c r="A151" t="s">
        <v>187</v>
      </c>
      <c r="B151" t="s">
        <v>25</v>
      </c>
      <c r="C151" t="s">
        <v>14</v>
      </c>
      <c r="D151" t="s">
        <v>22</v>
      </c>
      <c r="E151" t="s">
        <v>16</v>
      </c>
      <c r="F151">
        <v>2065</v>
      </c>
      <c r="G151" t="s">
        <v>37</v>
      </c>
      <c r="H151">
        <v>21.438119694097999</v>
      </c>
      <c r="I151">
        <v>2.2727272727272728E-2</v>
      </c>
      <c r="J151">
        <v>0.48722999304768183</v>
      </c>
    </row>
    <row r="152" spans="1:11" x14ac:dyDescent="0.3">
      <c r="A152" t="s">
        <v>188</v>
      </c>
      <c r="B152" t="s">
        <v>25</v>
      </c>
      <c r="C152" t="s">
        <v>21</v>
      </c>
      <c r="D152" t="s">
        <v>22</v>
      </c>
      <c r="E152" t="s">
        <v>16</v>
      </c>
      <c r="F152">
        <v>2050</v>
      </c>
      <c r="G152" t="s">
        <v>46</v>
      </c>
      <c r="H152">
        <v>0.64614359538246002</v>
      </c>
      <c r="I152">
        <v>3.4482758620689655E-2</v>
      </c>
      <c r="J152">
        <v>2.2280813633877933E-2</v>
      </c>
    </row>
    <row r="153" spans="1:11" x14ac:dyDescent="0.3">
      <c r="A153" t="s">
        <v>189</v>
      </c>
      <c r="B153" t="s">
        <v>25</v>
      </c>
      <c r="C153" t="s">
        <v>23</v>
      </c>
      <c r="D153" t="s">
        <v>22</v>
      </c>
      <c r="E153" t="s">
        <v>20</v>
      </c>
      <c r="F153" t="s">
        <v>32</v>
      </c>
      <c r="G153" t="s">
        <v>32</v>
      </c>
      <c r="H153">
        <v>571.83984854670996</v>
      </c>
    </row>
    <row r="154" spans="1:11" x14ac:dyDescent="0.3">
      <c r="A154" t="s">
        <v>190</v>
      </c>
      <c r="B154" t="s">
        <v>27</v>
      </c>
      <c r="C154" t="s">
        <v>14</v>
      </c>
      <c r="D154" t="s">
        <v>22</v>
      </c>
      <c r="E154" t="s">
        <v>20</v>
      </c>
      <c r="G154" t="s">
        <v>32</v>
      </c>
      <c r="H154">
        <v>29.397991348245998</v>
      </c>
    </row>
    <row r="155" spans="1:11" x14ac:dyDescent="0.3">
      <c r="A155" t="s">
        <v>191</v>
      </c>
      <c r="B155" t="s">
        <v>25</v>
      </c>
      <c r="C155" t="s">
        <v>14</v>
      </c>
      <c r="D155" t="s">
        <v>22</v>
      </c>
      <c r="E155" t="s">
        <v>20</v>
      </c>
      <c r="F155" t="s">
        <v>32</v>
      </c>
      <c r="G155" t="s">
        <v>32</v>
      </c>
      <c r="H155">
        <v>0.92034733748830999</v>
      </c>
    </row>
    <row r="156" spans="1:11" x14ac:dyDescent="0.3">
      <c r="A156" t="s">
        <v>192</v>
      </c>
      <c r="B156" t="s">
        <v>25</v>
      </c>
      <c r="C156" t="s">
        <v>14</v>
      </c>
      <c r="D156" t="s">
        <v>22</v>
      </c>
      <c r="E156" t="s">
        <v>20</v>
      </c>
      <c r="F156" t="s">
        <v>32</v>
      </c>
      <c r="G156" t="s">
        <v>32</v>
      </c>
      <c r="H156">
        <v>335.96804878175999</v>
      </c>
    </row>
    <row r="157" spans="1:11" x14ac:dyDescent="0.3">
      <c r="A157" t="s">
        <v>193</v>
      </c>
      <c r="B157" t="s">
        <v>25</v>
      </c>
      <c r="C157" t="s">
        <v>23</v>
      </c>
      <c r="D157" t="s">
        <v>22</v>
      </c>
      <c r="E157" t="s">
        <v>20</v>
      </c>
      <c r="F157" t="s">
        <v>32</v>
      </c>
      <c r="G157" t="s">
        <v>32</v>
      </c>
      <c r="H157">
        <v>0.68479507293984998</v>
      </c>
    </row>
    <row r="158" spans="1:11" x14ac:dyDescent="0.3">
      <c r="A158" t="s">
        <v>194</v>
      </c>
      <c r="B158" t="s">
        <v>27</v>
      </c>
      <c r="C158" t="s">
        <v>14</v>
      </c>
      <c r="D158" t="s">
        <v>22</v>
      </c>
      <c r="E158" t="s">
        <v>20</v>
      </c>
      <c r="G158" t="s">
        <v>32</v>
      </c>
      <c r="H158">
        <v>170.03385065136999</v>
      </c>
    </row>
    <row r="159" spans="1:11" x14ac:dyDescent="0.3">
      <c r="A159" t="s">
        <v>195</v>
      </c>
      <c r="B159" t="s">
        <v>25</v>
      </c>
      <c r="C159" t="s">
        <v>21</v>
      </c>
      <c r="D159" t="s">
        <v>22</v>
      </c>
      <c r="G159" t="s">
        <v>37</v>
      </c>
      <c r="H159">
        <v>48.265926450338</v>
      </c>
      <c r="I159">
        <v>-4.9480455220188031E-4</v>
      </c>
      <c r="J159">
        <v>-2.3882200123868384E-2</v>
      </c>
      <c r="K159" t="s">
        <v>33</v>
      </c>
    </row>
    <row r="160" spans="1:11" x14ac:dyDescent="0.3">
      <c r="A160" t="s">
        <v>196</v>
      </c>
      <c r="B160" t="s">
        <v>25</v>
      </c>
      <c r="C160" t="s">
        <v>23</v>
      </c>
      <c r="D160" t="s">
        <v>22</v>
      </c>
      <c r="E160" t="s">
        <v>20</v>
      </c>
      <c r="F160" t="s">
        <v>32</v>
      </c>
      <c r="G160" t="s">
        <v>32</v>
      </c>
      <c r="H160">
        <v>4.171936013462</v>
      </c>
    </row>
    <row r="161" spans="1:11" x14ac:dyDescent="0.3">
      <c r="A161" t="s">
        <v>197</v>
      </c>
      <c r="B161" t="s">
        <v>25</v>
      </c>
      <c r="C161" t="s">
        <v>23</v>
      </c>
      <c r="D161" t="s">
        <v>22</v>
      </c>
      <c r="E161" t="s">
        <v>20</v>
      </c>
      <c r="F161" t="s">
        <v>32</v>
      </c>
      <c r="G161" t="s">
        <v>32</v>
      </c>
      <c r="H161">
        <v>95.929766915197007</v>
      </c>
    </row>
    <row r="162" spans="1:11" x14ac:dyDescent="0.3">
      <c r="A162" t="s">
        <v>198</v>
      </c>
      <c r="B162" t="s">
        <v>25</v>
      </c>
      <c r="C162" t="s">
        <v>23</v>
      </c>
      <c r="D162" t="s">
        <v>22</v>
      </c>
      <c r="G162" t="s">
        <v>184</v>
      </c>
      <c r="H162">
        <v>8.1909886010150004</v>
      </c>
      <c r="K162" t="s">
        <v>33</v>
      </c>
    </row>
    <row r="163" spans="1:11" x14ac:dyDescent="0.3">
      <c r="A163" t="s">
        <v>199</v>
      </c>
      <c r="B163" t="s">
        <v>27</v>
      </c>
      <c r="C163" t="s">
        <v>14</v>
      </c>
      <c r="D163" t="s">
        <v>22</v>
      </c>
      <c r="E163" t="s">
        <v>16</v>
      </c>
      <c r="F163">
        <v>2070</v>
      </c>
      <c r="G163" t="s">
        <v>46</v>
      </c>
      <c r="H163">
        <v>1200.1997867973</v>
      </c>
      <c r="I163">
        <v>2.0408163265306121E-2</v>
      </c>
      <c r="J163">
        <v>24.493873199944897</v>
      </c>
    </row>
    <row r="164" spans="1:11" x14ac:dyDescent="0.3">
      <c r="A164" t="s">
        <v>200</v>
      </c>
      <c r="B164" t="s">
        <v>25</v>
      </c>
      <c r="C164" t="s">
        <v>14</v>
      </c>
      <c r="D164" t="s">
        <v>22</v>
      </c>
      <c r="E164" t="s">
        <v>16</v>
      </c>
      <c r="F164">
        <v>2050</v>
      </c>
      <c r="G164" t="s">
        <v>37</v>
      </c>
      <c r="H164">
        <v>16.509274363264002</v>
      </c>
      <c r="I164">
        <v>3.4482758620689655E-2</v>
      </c>
      <c r="J164">
        <v>0.56928532287117251</v>
      </c>
    </row>
    <row r="165" spans="1:11" x14ac:dyDescent="0.3">
      <c r="A165" t="s">
        <v>201</v>
      </c>
      <c r="B165" t="s">
        <v>27</v>
      </c>
      <c r="C165" t="s">
        <v>23</v>
      </c>
      <c r="D165" t="s">
        <v>22</v>
      </c>
      <c r="E165" t="s">
        <v>16</v>
      </c>
      <c r="F165">
        <v>2060</v>
      </c>
      <c r="G165" t="s">
        <v>46</v>
      </c>
      <c r="H165">
        <v>42.334092053638997</v>
      </c>
      <c r="I165">
        <v>2.564102564102564E-2</v>
      </c>
      <c r="J165">
        <v>1.0854895398368973</v>
      </c>
    </row>
    <row r="166" spans="1:11" x14ac:dyDescent="0.3">
      <c r="A166" t="s">
        <v>202</v>
      </c>
      <c r="B166" t="s">
        <v>29</v>
      </c>
      <c r="C166" t="s">
        <v>28</v>
      </c>
      <c r="D166" t="s">
        <v>22</v>
      </c>
      <c r="E166" t="s">
        <v>20</v>
      </c>
      <c r="G166" t="s">
        <v>32</v>
      </c>
      <c r="H166" t="s">
        <v>32</v>
      </c>
    </row>
    <row r="167" spans="1:11" x14ac:dyDescent="0.3">
      <c r="A167" t="s">
        <v>203</v>
      </c>
      <c r="B167" t="s">
        <v>25</v>
      </c>
      <c r="C167" t="s">
        <v>14</v>
      </c>
      <c r="D167" t="s">
        <v>22</v>
      </c>
      <c r="E167" t="s">
        <v>20</v>
      </c>
      <c r="F167" t="s">
        <v>32</v>
      </c>
      <c r="G167" t="s">
        <v>32</v>
      </c>
      <c r="H167">
        <v>12.712755146957001</v>
      </c>
    </row>
    <row r="168" spans="1:11" x14ac:dyDescent="0.3">
      <c r="A168" t="s">
        <v>204</v>
      </c>
      <c r="B168" t="s">
        <v>25</v>
      </c>
      <c r="C168" t="s">
        <v>21</v>
      </c>
      <c r="D168" t="s">
        <v>22</v>
      </c>
      <c r="E168" t="s">
        <v>16</v>
      </c>
      <c r="F168">
        <v>2050</v>
      </c>
      <c r="G168" t="s">
        <v>37</v>
      </c>
      <c r="H168">
        <v>12.502621395350999</v>
      </c>
      <c r="I168">
        <v>3.4482758620689655E-2</v>
      </c>
      <c r="J168">
        <v>0.43112487570175861</v>
      </c>
    </row>
    <row r="169" spans="1:11" x14ac:dyDescent="0.3">
      <c r="A169" t="s">
        <v>205</v>
      </c>
      <c r="B169" t="s">
        <v>25</v>
      </c>
      <c r="C169" t="s">
        <v>14</v>
      </c>
      <c r="D169" t="s">
        <v>22</v>
      </c>
      <c r="E169" t="s">
        <v>20</v>
      </c>
      <c r="F169" t="s">
        <v>32</v>
      </c>
      <c r="G169" t="s">
        <v>32</v>
      </c>
      <c r="H169">
        <v>747.67802680902003</v>
      </c>
    </row>
    <row r="170" spans="1:11" x14ac:dyDescent="0.3">
      <c r="A170" t="s">
        <v>206</v>
      </c>
      <c r="B170" t="s">
        <v>27</v>
      </c>
      <c r="C170" t="s">
        <v>28</v>
      </c>
      <c r="D170" t="s">
        <v>22</v>
      </c>
      <c r="E170" t="s">
        <v>20</v>
      </c>
      <c r="G170" t="s">
        <v>32</v>
      </c>
      <c r="H170" t="s">
        <v>32</v>
      </c>
    </row>
    <row r="171" spans="1:11" x14ac:dyDescent="0.3">
      <c r="A171" t="s">
        <v>207</v>
      </c>
      <c r="B171" t="s">
        <v>27</v>
      </c>
      <c r="C171" t="s">
        <v>28</v>
      </c>
      <c r="D171" t="s">
        <v>22</v>
      </c>
      <c r="E171" t="s">
        <v>20</v>
      </c>
      <c r="G171" t="s">
        <v>61</v>
      </c>
      <c r="H171">
        <v>1.4622285867383999</v>
      </c>
    </row>
    <row r="172" spans="1:11" x14ac:dyDescent="0.3">
      <c r="A172" t="s">
        <v>208</v>
      </c>
      <c r="B172" t="s">
        <v>27</v>
      </c>
      <c r="C172" t="s">
        <v>14</v>
      </c>
      <c r="D172" t="s">
        <v>22</v>
      </c>
      <c r="E172" t="s">
        <v>20</v>
      </c>
      <c r="G172" t="s">
        <v>61</v>
      </c>
      <c r="H172">
        <v>24.672324496902</v>
      </c>
    </row>
    <row r="173" spans="1:11" x14ac:dyDescent="0.3">
      <c r="A173" t="s">
        <v>209</v>
      </c>
      <c r="B173" t="s">
        <v>27</v>
      </c>
      <c r="C173" t="s">
        <v>23</v>
      </c>
      <c r="D173" t="s">
        <v>22</v>
      </c>
      <c r="E173" t="s">
        <v>20</v>
      </c>
      <c r="G173" t="s">
        <v>35</v>
      </c>
      <c r="H173">
        <v>83.704559899686998</v>
      </c>
    </row>
    <row r="174" spans="1:11" x14ac:dyDescent="0.3">
      <c r="A174" t="s">
        <v>210</v>
      </c>
      <c r="B174" t="s">
        <v>27</v>
      </c>
      <c r="C174" t="s">
        <v>28</v>
      </c>
      <c r="D174" t="s">
        <v>22</v>
      </c>
      <c r="E174" t="s">
        <v>16</v>
      </c>
      <c r="F174">
        <v>2045</v>
      </c>
      <c r="G174" t="s">
        <v>37</v>
      </c>
      <c r="H174">
        <v>1.2184203684901</v>
      </c>
      <c r="I174">
        <v>4.1666666666666664E-2</v>
      </c>
      <c r="J174">
        <v>5.0767515353754164E-2</v>
      </c>
    </row>
    <row r="175" spans="1:11" x14ac:dyDescent="0.3">
      <c r="A175" t="s">
        <v>211</v>
      </c>
      <c r="B175" t="s">
        <v>27</v>
      </c>
      <c r="C175" t="s">
        <v>28</v>
      </c>
      <c r="D175" t="s">
        <v>22</v>
      </c>
      <c r="E175" t="s">
        <v>20</v>
      </c>
      <c r="G175" t="s">
        <v>35</v>
      </c>
      <c r="H175">
        <v>0.34210672521812002</v>
      </c>
    </row>
    <row r="176" spans="1:11" x14ac:dyDescent="0.3">
      <c r="A176" t="s">
        <v>212</v>
      </c>
      <c r="B176" t="s">
        <v>25</v>
      </c>
      <c r="C176" t="s">
        <v>21</v>
      </c>
      <c r="D176" t="s">
        <v>22</v>
      </c>
      <c r="E176" t="s">
        <v>16</v>
      </c>
      <c r="F176">
        <v>2050</v>
      </c>
      <c r="G176" t="s">
        <v>37</v>
      </c>
      <c r="H176">
        <v>653.84613998739997</v>
      </c>
      <c r="I176">
        <v>3.4482758620689655E-2</v>
      </c>
      <c r="J176">
        <v>22.546418620255171</v>
      </c>
    </row>
    <row r="177" spans="1:11" x14ac:dyDescent="0.3">
      <c r="A177" t="s">
        <v>213</v>
      </c>
      <c r="B177" t="s">
        <v>27</v>
      </c>
      <c r="C177" t="s">
        <v>23</v>
      </c>
      <c r="D177" t="s">
        <v>22</v>
      </c>
      <c r="E177" t="s">
        <v>20</v>
      </c>
      <c r="F177" t="s">
        <v>32</v>
      </c>
      <c r="G177" t="s">
        <v>32</v>
      </c>
      <c r="H177">
        <v>30.484449374284001</v>
      </c>
    </row>
    <row r="178" spans="1:11" x14ac:dyDescent="0.3">
      <c r="A178" t="s">
        <v>214</v>
      </c>
      <c r="B178" t="s">
        <v>13</v>
      </c>
      <c r="C178" t="s">
        <v>14</v>
      </c>
      <c r="D178" t="s">
        <v>15</v>
      </c>
      <c r="E178" t="s">
        <v>16</v>
      </c>
      <c r="F178">
        <v>2050</v>
      </c>
      <c r="G178" t="s">
        <v>46</v>
      </c>
      <c r="H178">
        <v>43.446393813877002</v>
      </c>
      <c r="I178">
        <v>3.4482758620689655E-2</v>
      </c>
      <c r="J178">
        <v>1.498151510823345</v>
      </c>
    </row>
    <row r="179" spans="1:11" x14ac:dyDescent="0.3">
      <c r="A179" t="s">
        <v>215</v>
      </c>
      <c r="B179" t="s">
        <v>13</v>
      </c>
      <c r="C179" t="s">
        <v>14</v>
      </c>
      <c r="D179" t="s">
        <v>15</v>
      </c>
      <c r="E179" t="s">
        <v>16</v>
      </c>
      <c r="F179">
        <v>2050</v>
      </c>
      <c r="G179" t="s">
        <v>46</v>
      </c>
      <c r="H179">
        <v>0.38855617147726002</v>
      </c>
      <c r="I179">
        <v>3.4482758620689655E-2</v>
      </c>
      <c r="J179">
        <v>1.3398488671629655E-2</v>
      </c>
    </row>
    <row r="180" spans="1:11" x14ac:dyDescent="0.3">
      <c r="A180" t="s">
        <v>216</v>
      </c>
      <c r="B180" t="s">
        <v>13</v>
      </c>
      <c r="C180" t="s">
        <v>21</v>
      </c>
      <c r="D180" t="s">
        <v>15</v>
      </c>
      <c r="E180" t="s">
        <v>16</v>
      </c>
      <c r="F180">
        <v>2050</v>
      </c>
      <c r="G180" t="s">
        <v>46</v>
      </c>
      <c r="H180" t="s">
        <v>32</v>
      </c>
      <c r="I180">
        <v>3.4482758620689655E-2</v>
      </c>
      <c r="J180" t="s">
        <v>32</v>
      </c>
    </row>
    <row r="181" spans="1:11" x14ac:dyDescent="0.3">
      <c r="A181" t="s">
        <v>217</v>
      </c>
      <c r="B181" t="s">
        <v>13</v>
      </c>
      <c r="C181" t="s">
        <v>14</v>
      </c>
      <c r="D181" t="s">
        <v>15</v>
      </c>
      <c r="E181" t="s">
        <v>16</v>
      </c>
      <c r="F181">
        <v>2050</v>
      </c>
      <c r="G181" t="s">
        <v>46</v>
      </c>
      <c r="H181">
        <v>41.210582544010002</v>
      </c>
      <c r="I181">
        <v>3.4482758620689655E-2</v>
      </c>
      <c r="J181">
        <v>1.4210545704831035</v>
      </c>
    </row>
    <row r="182" spans="1:11" x14ac:dyDescent="0.3">
      <c r="A182" t="s">
        <v>218</v>
      </c>
      <c r="B182" t="s">
        <v>13</v>
      </c>
      <c r="C182" t="s">
        <v>14</v>
      </c>
      <c r="D182" t="s">
        <v>15</v>
      </c>
      <c r="E182" t="s">
        <v>16</v>
      </c>
      <c r="F182">
        <v>2050</v>
      </c>
      <c r="G182" t="s">
        <v>46</v>
      </c>
      <c r="H182">
        <v>214.53138443860999</v>
      </c>
      <c r="I182">
        <v>3.4482758620689655E-2</v>
      </c>
      <c r="J182">
        <v>7.3976339461589653</v>
      </c>
    </row>
    <row r="183" spans="1:11" x14ac:dyDescent="0.3">
      <c r="A183" t="s">
        <v>219</v>
      </c>
      <c r="B183" t="s">
        <v>13</v>
      </c>
      <c r="C183" t="s">
        <v>14</v>
      </c>
      <c r="D183" t="s">
        <v>15</v>
      </c>
      <c r="E183" t="s">
        <v>16</v>
      </c>
      <c r="F183">
        <v>2035</v>
      </c>
      <c r="G183" t="s">
        <v>46</v>
      </c>
      <c r="H183">
        <v>5.0700306537542997E-2</v>
      </c>
      <c r="I183">
        <v>7.1428571428571425E-2</v>
      </c>
      <c r="J183">
        <v>3.6214504669673567E-3</v>
      </c>
    </row>
    <row r="184" spans="1:11" x14ac:dyDescent="0.3">
      <c r="A184" t="s">
        <v>220</v>
      </c>
      <c r="B184" t="s">
        <v>13</v>
      </c>
      <c r="C184" t="s">
        <v>14</v>
      </c>
      <c r="D184" t="s">
        <v>15</v>
      </c>
      <c r="E184" t="s">
        <v>16</v>
      </c>
      <c r="F184">
        <v>2045</v>
      </c>
      <c r="G184" t="s">
        <v>46</v>
      </c>
      <c r="H184">
        <v>28.634657504101</v>
      </c>
      <c r="I184">
        <v>4.1666666666666664E-2</v>
      </c>
      <c r="J184">
        <v>1.1931107293375416</v>
      </c>
    </row>
    <row r="185" spans="1:11" x14ac:dyDescent="0.3">
      <c r="A185" t="s">
        <v>221</v>
      </c>
      <c r="B185" t="s">
        <v>13</v>
      </c>
      <c r="C185" t="s">
        <v>14</v>
      </c>
      <c r="D185" t="s">
        <v>15</v>
      </c>
      <c r="E185" t="s">
        <v>16</v>
      </c>
      <c r="F185">
        <v>2050</v>
      </c>
      <c r="G185" t="s">
        <v>46</v>
      </c>
      <c r="H185">
        <v>150.74579824257</v>
      </c>
      <c r="I185">
        <v>3.4482758620689655E-2</v>
      </c>
      <c r="J185">
        <v>5.1981309738817245</v>
      </c>
    </row>
    <row r="186" spans="1:11" x14ac:dyDescent="0.3">
      <c r="A186" t="s">
        <v>222</v>
      </c>
      <c r="B186" t="s">
        <v>13</v>
      </c>
      <c r="C186" t="s">
        <v>21</v>
      </c>
      <c r="D186" t="s">
        <v>15</v>
      </c>
      <c r="E186" t="s">
        <v>16</v>
      </c>
      <c r="F186">
        <v>2050</v>
      </c>
      <c r="G186" t="s">
        <v>46</v>
      </c>
      <c r="H186">
        <v>681.81032815186995</v>
      </c>
      <c r="I186">
        <v>3.4482758620689655E-2</v>
      </c>
      <c r="J186">
        <v>23.510700970754137</v>
      </c>
    </row>
    <row r="187" spans="1:11" x14ac:dyDescent="0.3">
      <c r="A187" t="s">
        <v>223</v>
      </c>
      <c r="B187" t="s">
        <v>25</v>
      </c>
      <c r="C187" t="s">
        <v>14</v>
      </c>
      <c r="E187" t="s">
        <v>20</v>
      </c>
      <c r="G187" t="s">
        <v>35</v>
      </c>
      <c r="H187">
        <v>2.9206981620469001</v>
      </c>
      <c r="K187" t="s">
        <v>33</v>
      </c>
    </row>
    <row r="188" spans="1:11" x14ac:dyDescent="0.3">
      <c r="A188" t="s">
        <v>224</v>
      </c>
      <c r="B188" t="s">
        <v>13</v>
      </c>
      <c r="C188" t="s">
        <v>14</v>
      </c>
      <c r="E188" t="s">
        <v>16</v>
      </c>
      <c r="F188">
        <v>2050</v>
      </c>
      <c r="G188" t="s">
        <v>37</v>
      </c>
      <c r="H188" t="s">
        <v>32</v>
      </c>
      <c r="I188">
        <v>3.4482758620689655E-2</v>
      </c>
      <c r="J188" t="s">
        <v>32</v>
      </c>
    </row>
    <row r="189" spans="1:11" x14ac:dyDescent="0.3">
      <c r="A189" t="s">
        <v>225</v>
      </c>
      <c r="B189" t="s">
        <v>13</v>
      </c>
      <c r="C189" t="s">
        <v>14</v>
      </c>
      <c r="E189" t="s">
        <v>16</v>
      </c>
      <c r="F189">
        <v>2050</v>
      </c>
      <c r="G189" t="s">
        <v>37</v>
      </c>
      <c r="H189" t="s">
        <v>32</v>
      </c>
      <c r="I189">
        <v>3.4482758620689655E-2</v>
      </c>
      <c r="J189" t="s">
        <v>32</v>
      </c>
    </row>
    <row r="190" spans="1:11" x14ac:dyDescent="0.3">
      <c r="A190" t="s">
        <v>226</v>
      </c>
      <c r="B190" t="s">
        <v>13</v>
      </c>
      <c r="C190" t="s">
        <v>14</v>
      </c>
      <c r="E190" t="s">
        <v>20</v>
      </c>
      <c r="G190" t="s">
        <v>32</v>
      </c>
      <c r="H190" t="s">
        <v>32</v>
      </c>
    </row>
    <row r="191" spans="1:11" x14ac:dyDescent="0.3">
      <c r="A191" t="s">
        <v>74</v>
      </c>
      <c r="B191" t="s">
        <v>29</v>
      </c>
      <c r="C191" t="s">
        <v>28</v>
      </c>
      <c r="E191" t="s">
        <v>20</v>
      </c>
      <c r="G191" t="s">
        <v>35</v>
      </c>
      <c r="H191">
        <v>49.118373633418003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BFAE8-A1E6-4A22-9663-CEC155375376}">
  <dimension ref="A1:Z196"/>
  <sheetViews>
    <sheetView tabSelected="1" zoomScale="70" zoomScaleNormal="70" workbookViewId="0">
      <pane xSplit="1" ySplit="2" topLeftCell="B148" activePane="bottomRight" state="frozen"/>
      <selection pane="topRight" activeCell="B1" sqref="B1"/>
      <selection pane="bottomLeft" activeCell="A3" sqref="A3"/>
      <selection pane="bottomRight" activeCell="Q163" sqref="Q163"/>
    </sheetView>
  </sheetViews>
  <sheetFormatPr defaultRowHeight="14.4" x14ac:dyDescent="0.3"/>
  <cols>
    <col min="1" max="1" width="6.77734375" style="177" customWidth="1"/>
    <col min="2" max="2" width="19.33203125" customWidth="1"/>
    <col min="3" max="3" width="14.33203125" customWidth="1"/>
    <col min="4" max="4" width="20" customWidth="1"/>
    <col min="5" max="5" width="26.88671875" customWidth="1"/>
    <col min="6" max="6" width="30.33203125" customWidth="1"/>
    <col min="7" max="7" width="13.109375" style="112" customWidth="1"/>
    <col min="8" max="8" width="23.109375" style="112" customWidth="1"/>
    <col min="9" max="9" width="15.77734375" customWidth="1"/>
    <col min="10" max="10" width="10" customWidth="1"/>
    <col min="11" max="11" width="0" hidden="1" customWidth="1"/>
    <col min="12" max="12" width="10.88671875" style="112" customWidth="1"/>
    <col min="13" max="13" width="7.44140625" customWidth="1"/>
    <col min="15" max="19" width="8.88671875" customWidth="1"/>
    <col min="20" max="20" width="24.33203125" hidden="1" customWidth="1"/>
    <col min="21" max="21" width="19.6640625" hidden="1" customWidth="1"/>
    <col min="22" max="22" width="34.33203125" hidden="1" customWidth="1"/>
    <col min="23" max="23" width="38.5546875" hidden="1" customWidth="1"/>
    <col min="24" max="24" width="8.88671875" customWidth="1"/>
  </cols>
  <sheetData>
    <row r="1" spans="1:26" x14ac:dyDescent="0.3">
      <c r="A1" s="177" t="s">
        <v>227</v>
      </c>
      <c r="B1" s="179">
        <f>COUNTA(B3:B192)-2</f>
        <v>188</v>
      </c>
      <c r="O1" t="s">
        <v>228</v>
      </c>
      <c r="P1" t="s">
        <v>229</v>
      </c>
      <c r="Z1" t="s">
        <v>230</v>
      </c>
    </row>
    <row r="2" spans="1:26" s="239" customFormat="1" ht="58.2" thickBot="1" x14ac:dyDescent="0.35">
      <c r="A2" s="4"/>
      <c r="B2" s="235" t="s">
        <v>0</v>
      </c>
      <c r="C2" s="235" t="s">
        <v>1</v>
      </c>
      <c r="D2" s="235" t="s">
        <v>2</v>
      </c>
      <c r="E2" s="235" t="s">
        <v>3</v>
      </c>
      <c r="F2" s="235" t="s">
        <v>4</v>
      </c>
      <c r="G2" s="236" t="s">
        <v>5</v>
      </c>
      <c r="H2" s="236" t="s">
        <v>6</v>
      </c>
      <c r="I2" s="237" t="s">
        <v>7</v>
      </c>
      <c r="J2" s="238" t="s">
        <v>8</v>
      </c>
      <c r="L2" s="240" t="s">
        <v>9</v>
      </c>
      <c r="M2" s="241" t="s">
        <v>10</v>
      </c>
      <c r="O2" s="242"/>
      <c r="P2" s="239" t="s">
        <v>231</v>
      </c>
      <c r="T2" s="243" t="s">
        <v>1</v>
      </c>
      <c r="U2" s="244" t="s">
        <v>2</v>
      </c>
      <c r="V2" s="244" t="s">
        <v>3</v>
      </c>
      <c r="W2" s="244" t="s">
        <v>4</v>
      </c>
    </row>
    <row r="3" spans="1:26" x14ac:dyDescent="0.3">
      <c r="A3" s="231" t="s">
        <v>13</v>
      </c>
      <c r="B3" s="136" t="str" cm="1">
        <f t="array" ref="B3:J9">_xlfn._xlws.SORT(_xlfn.CHOOSECOLS(_xlfn._xlws.FILTER(Table20[#All],(Table20[[#All],[Development Tier]]=T3)*(Table20[[#All],[Economic Structure]]=U3)*(Table20[[#All],[Vulnerability Level]]=V3)*(Table20[[#All],[Net Zero Target Status]]=W3),""),1,2,3,4,5,6, 8,9,10),1,1)</f>
        <v>Austria</v>
      </c>
      <c r="C3" s="136" t="str">
        <v>Tier 1 (High)</v>
      </c>
      <c r="D3" s="136" t="str">
        <v>Services-Dominant</v>
      </c>
      <c r="E3" s="136" t="str">
        <v>Very Low Vulnerability (&lt; 0.30)</v>
      </c>
      <c r="F3" s="136" t="str">
        <v>With Net Zero Target (In Law/Policy)</v>
      </c>
      <c r="G3" s="138">
        <v>2050</v>
      </c>
      <c r="H3" s="152">
        <v>72.921492529811999</v>
      </c>
      <c r="I3" s="245">
        <v>3.4482758620689655E-2</v>
      </c>
      <c r="J3" s="148">
        <v>2.5145342251659311</v>
      </c>
      <c r="K3" s="136"/>
      <c r="L3" s="248">
        <f>(SUM(J3:J9)/SUM(H3:H9))</f>
        <v>3.7693810290060852E-2</v>
      </c>
      <c r="M3" s="249">
        <f>IF($L$3&gt;I3,$L$3,I3)</f>
        <v>3.7693810290060852E-2</v>
      </c>
      <c r="O3" s="184"/>
      <c r="P3" t="s">
        <v>232</v>
      </c>
      <c r="T3" s="37" t="s">
        <v>13</v>
      </c>
      <c r="U3" s="38" t="s">
        <v>14</v>
      </c>
      <c r="V3" s="39" t="s">
        <v>15</v>
      </c>
      <c r="W3" s="40" t="s">
        <v>16</v>
      </c>
      <c r="Z3" t="s">
        <v>233</v>
      </c>
    </row>
    <row r="4" spans="1:26" x14ac:dyDescent="0.3">
      <c r="A4" s="232"/>
      <c r="B4" t="str">
        <v>Canada</v>
      </c>
      <c r="C4" t="str">
        <v>Tier 1 (High)</v>
      </c>
      <c r="D4" t="str">
        <v>Services-Dominant</v>
      </c>
      <c r="E4" t="str">
        <v>Very Low Vulnerability (&lt; 0.30)</v>
      </c>
      <c r="F4" t="str">
        <v>With Net Zero Target (In Law/Policy)</v>
      </c>
      <c r="G4" s="112">
        <v>2050</v>
      </c>
      <c r="H4" s="150">
        <v>747.67802680902003</v>
      </c>
      <c r="I4" s="246">
        <v>3.4482758620689655E-2</v>
      </c>
      <c r="J4" s="147">
        <v>25.782000924448965</v>
      </c>
      <c r="L4" s="206"/>
      <c r="M4" s="250">
        <f t="shared" ref="M4:M9" si="0">IF($L$3&gt;I4,$L$3,I4)</f>
        <v>3.7693810290060852E-2</v>
      </c>
      <c r="O4" s="175"/>
      <c r="P4" t="s">
        <v>234</v>
      </c>
    </row>
    <row r="5" spans="1:26" x14ac:dyDescent="0.3">
      <c r="A5" s="232"/>
      <c r="B5" t="str">
        <v>Finland</v>
      </c>
      <c r="C5" t="str">
        <v>Tier 1 (High)</v>
      </c>
      <c r="D5" t="str">
        <v>Services-Dominant</v>
      </c>
      <c r="E5" t="str">
        <v>Very Low Vulnerability (&lt; 0.30)</v>
      </c>
      <c r="F5" t="str">
        <v>With Net Zero Target (In Law/Policy)</v>
      </c>
      <c r="G5" s="112">
        <v>2035</v>
      </c>
      <c r="H5" s="150">
        <v>43.453536797250003</v>
      </c>
      <c r="I5" s="246">
        <v>7.1428571428571425E-2</v>
      </c>
      <c r="J5" s="147">
        <v>3.1038240569464284</v>
      </c>
      <c r="L5" s="206"/>
      <c r="M5" s="250">
        <f t="shared" si="0"/>
        <v>7.1428571428571425E-2</v>
      </c>
    </row>
    <row r="6" spans="1:26" x14ac:dyDescent="0.3">
      <c r="A6" s="232"/>
      <c r="B6" t="str">
        <v>Germany</v>
      </c>
      <c r="C6" t="str">
        <v>Tier 1 (High)</v>
      </c>
      <c r="D6" t="str">
        <v>Services-Dominant</v>
      </c>
      <c r="E6" t="str">
        <v>Very Low Vulnerability (&lt; 0.30)</v>
      </c>
      <c r="F6" t="str">
        <v>With Net Zero Target (In Law/Policy)</v>
      </c>
      <c r="G6" s="112">
        <v>2045</v>
      </c>
      <c r="H6" s="150">
        <v>681.81032815186995</v>
      </c>
      <c r="I6" s="246">
        <v>4.1666666666666664E-2</v>
      </c>
      <c r="J6" s="147">
        <v>28.408763672994581</v>
      </c>
      <c r="L6" s="206"/>
      <c r="M6" s="250">
        <f t="shared" si="0"/>
        <v>4.1666666666666664E-2</v>
      </c>
    </row>
    <row r="7" spans="1:26" x14ac:dyDescent="0.3">
      <c r="A7" s="232"/>
      <c r="B7" t="str">
        <v>Norway</v>
      </c>
      <c r="C7" t="str">
        <v>Tier 1 (High)</v>
      </c>
      <c r="D7" t="str">
        <v>Services-Dominant</v>
      </c>
      <c r="E7" t="str">
        <v>Very Low Vulnerability (&lt; 0.30)</v>
      </c>
      <c r="F7" t="str">
        <v>With Net Zero Target (In Law/Policy)</v>
      </c>
      <c r="G7" s="112">
        <v>2050</v>
      </c>
      <c r="H7" s="150">
        <v>56.717099715738001</v>
      </c>
      <c r="I7" s="246">
        <v>3.4482758620689655E-2</v>
      </c>
      <c r="J7" s="147">
        <v>1.9557620591633793</v>
      </c>
      <c r="L7" s="206"/>
      <c r="M7" s="250">
        <f t="shared" si="0"/>
        <v>3.7693810290060852E-2</v>
      </c>
    </row>
    <row r="8" spans="1:26" x14ac:dyDescent="0.3">
      <c r="A8" s="232"/>
      <c r="B8" t="str">
        <v>Switzerland</v>
      </c>
      <c r="C8" t="str">
        <v>Tier 1 (High)</v>
      </c>
      <c r="D8" t="str">
        <v>Services-Dominant</v>
      </c>
      <c r="E8" t="str">
        <v>Very Low Vulnerability (&lt; 0.30)</v>
      </c>
      <c r="F8" t="str">
        <v>With Net Zero Target (In Law/Policy)</v>
      </c>
      <c r="G8" s="112">
        <v>2050</v>
      </c>
      <c r="H8" s="150">
        <v>43.446393813877002</v>
      </c>
      <c r="I8" s="246">
        <v>3.4482758620689655E-2</v>
      </c>
      <c r="J8" s="147">
        <v>1.498151510823345</v>
      </c>
      <c r="L8" s="206"/>
      <c r="M8" s="250">
        <f t="shared" si="0"/>
        <v>3.7693810290060852E-2</v>
      </c>
    </row>
    <row r="9" spans="1:26" ht="15" thickBot="1" x14ac:dyDescent="0.35">
      <c r="A9" s="232"/>
      <c r="B9" s="140" t="str">
        <v>United Kingdom</v>
      </c>
      <c r="C9" s="140" t="str">
        <v>Tier 1 (High)</v>
      </c>
      <c r="D9" s="140" t="str">
        <v>Services-Dominant</v>
      </c>
      <c r="E9" s="140" t="str">
        <v>Very Low Vulnerability (&lt; 0.30)</v>
      </c>
      <c r="F9" s="140" t="str">
        <v>With Net Zero Target (In Law/Policy)</v>
      </c>
      <c r="G9" s="142">
        <v>2050</v>
      </c>
      <c r="H9" s="149">
        <v>379.31858785213001</v>
      </c>
      <c r="I9" s="246">
        <v>3.4482758620689655E-2</v>
      </c>
      <c r="J9" s="146">
        <v>13.079951305245862</v>
      </c>
      <c r="K9" s="140"/>
      <c r="L9" s="251"/>
      <c r="M9" s="252">
        <f t="shared" si="0"/>
        <v>3.7693810290060852E-2</v>
      </c>
      <c r="T9" s="35" t="s">
        <v>1</v>
      </c>
      <c r="U9" s="36" t="s">
        <v>2</v>
      </c>
      <c r="V9" s="36" t="s">
        <v>3</v>
      </c>
      <c r="W9" s="36" t="s">
        <v>4</v>
      </c>
    </row>
    <row r="10" spans="1:26" x14ac:dyDescent="0.3">
      <c r="A10" s="232"/>
      <c r="B10" t="str" cm="1">
        <f t="array" ref="B10:J35">_xlfn._xlws.SORT(_xlfn.CHOOSECOLS(_xlfn._xlws.FILTER(Table20[#All],(Table20[[#All],[Development Tier]]=T10)*(Table20[[#All],[Economic Structure]]=U10)*(Table20[[#All],[Vulnerability Level]]=V10)*(Table20[[#All],[Net Zero Target Status]]=W10),""),1,2,3,4,5,6, 8,9,10),1,1)</f>
        <v>Australia</v>
      </c>
      <c r="C10" t="str">
        <v>Tier 1 (High)</v>
      </c>
      <c r="D10" t="str">
        <v>Services-Dominant</v>
      </c>
      <c r="E10" t="str">
        <v>Low Vulnerability (0.30 - 0.40)</v>
      </c>
      <c r="F10" t="str">
        <v>With Net Zero Target (In Law/Policy)</v>
      </c>
      <c r="G10" s="112">
        <v>2050</v>
      </c>
      <c r="H10" s="150">
        <v>571.83984854670996</v>
      </c>
      <c r="I10" s="246">
        <v>3.4482758620689655E-2</v>
      </c>
      <c r="J10" s="147">
        <v>19.718615467127929</v>
      </c>
      <c r="L10" s="206">
        <f>(SUM(J10:J35)/SUM(H10:H35))</f>
        <v>3.4523870765018831E-2</v>
      </c>
      <c r="M10" s="250">
        <f>IF($L$10&gt;I10,$L$10,I10)</f>
        <v>3.4523870765018831E-2</v>
      </c>
      <c r="T10" s="37" t="s">
        <v>13</v>
      </c>
      <c r="U10" s="38" t="s">
        <v>14</v>
      </c>
      <c r="V10" s="40" t="s">
        <v>17</v>
      </c>
      <c r="W10" s="40" t="s">
        <v>16</v>
      </c>
    </row>
    <row r="11" spans="1:26" x14ac:dyDescent="0.3">
      <c r="A11" s="232"/>
      <c r="B11" t="str">
        <v>Belgium</v>
      </c>
      <c r="C11" t="str">
        <v>Tier 1 (High)</v>
      </c>
      <c r="D11" t="str">
        <v>Services-Dominant</v>
      </c>
      <c r="E11" t="str">
        <v>Low Vulnerability (0.30 - 0.40)</v>
      </c>
      <c r="F11" t="str">
        <v>With Net Zero Target (In Law/Policy)</v>
      </c>
      <c r="G11" s="112">
        <v>2050</v>
      </c>
      <c r="H11" s="150">
        <v>106.37018790875</v>
      </c>
      <c r="I11" s="246">
        <v>3.4482758620689655E-2</v>
      </c>
      <c r="J11" s="147">
        <v>3.6679375140948274</v>
      </c>
      <c r="L11" s="206"/>
      <c r="M11" s="250">
        <f t="shared" ref="M11:M35" si="1">IF($L$10&gt;I11,$L$10,I11)</f>
        <v>3.4523870765018831E-2</v>
      </c>
    </row>
    <row r="12" spans="1:26" x14ac:dyDescent="0.3">
      <c r="A12" s="232"/>
      <c r="B12" t="str">
        <v>Cyprus</v>
      </c>
      <c r="C12" t="str">
        <v>Tier 1 (High)</v>
      </c>
      <c r="D12" t="str">
        <v>Services-Dominant</v>
      </c>
      <c r="E12" t="str">
        <v>Low Vulnerability (0.30 - 0.40)</v>
      </c>
      <c r="F12" t="str">
        <v>With Net Zero Target (In Law/Policy)</v>
      </c>
      <c r="G12" s="112">
        <v>2050</v>
      </c>
      <c r="H12" s="150">
        <v>10.324656394181</v>
      </c>
      <c r="I12" s="246">
        <v>3.4482758620689655E-2</v>
      </c>
      <c r="J12" s="147">
        <v>0.35602263428210346</v>
      </c>
      <c r="L12" s="206"/>
      <c r="M12" s="250">
        <f t="shared" si="1"/>
        <v>3.4523870765018831E-2</v>
      </c>
    </row>
    <row r="13" spans="1:26" x14ac:dyDescent="0.3">
      <c r="A13" s="232"/>
      <c r="B13" t="str">
        <v>Denmark</v>
      </c>
      <c r="C13" t="str">
        <v>Tier 1 (High)</v>
      </c>
      <c r="D13" t="str">
        <v>Services-Dominant</v>
      </c>
      <c r="E13" t="str">
        <v>Low Vulnerability (0.30 - 0.40)</v>
      </c>
      <c r="F13" t="str">
        <v>With Net Zero Target (In Law/Policy)</v>
      </c>
      <c r="G13" s="112">
        <v>2050</v>
      </c>
      <c r="H13" s="150">
        <v>41.831473036828001</v>
      </c>
      <c r="I13" s="246">
        <v>3.4482758620689655E-2</v>
      </c>
      <c r="J13" s="147">
        <v>1.4424645874768276</v>
      </c>
      <c r="L13" s="206"/>
      <c r="M13" s="250">
        <f t="shared" si="1"/>
        <v>3.4523870765018831E-2</v>
      </c>
    </row>
    <row r="14" spans="1:26" x14ac:dyDescent="0.3">
      <c r="A14" s="232"/>
      <c r="B14" t="str">
        <v>Estonia</v>
      </c>
      <c r="C14" t="str">
        <v>Tier 1 (High)</v>
      </c>
      <c r="D14" t="str">
        <v>Services-Dominant</v>
      </c>
      <c r="E14" t="str">
        <v>Low Vulnerability (0.30 - 0.40)</v>
      </c>
      <c r="F14" t="str">
        <v>With Net Zero Target (In Law/Policy)</v>
      </c>
      <c r="G14" s="112">
        <v>2050</v>
      </c>
      <c r="H14" s="150">
        <v>14.363974872585</v>
      </c>
      <c r="I14" s="246">
        <v>3.4482758620689655E-2</v>
      </c>
      <c r="J14" s="147">
        <v>0.495309478365</v>
      </c>
      <c r="L14" s="206"/>
      <c r="M14" s="250">
        <f t="shared" si="1"/>
        <v>3.4523870765018831E-2</v>
      </c>
    </row>
    <row r="15" spans="1:26" x14ac:dyDescent="0.3">
      <c r="A15" s="232"/>
      <c r="B15" t="str">
        <v>France</v>
      </c>
      <c r="C15" t="str">
        <v>Tier 1 (High)</v>
      </c>
      <c r="D15" t="str">
        <v>Services-Dominant</v>
      </c>
      <c r="E15" t="str">
        <v>Low Vulnerability (0.30 - 0.40)</v>
      </c>
      <c r="F15" t="str">
        <v>With Net Zero Target (In Law/Policy)</v>
      </c>
      <c r="G15" s="112">
        <v>2050</v>
      </c>
      <c r="H15" s="150">
        <v>385.52011950564003</v>
      </c>
      <c r="I15" s="246">
        <v>3.4482758620689655E-2</v>
      </c>
      <c r="J15" s="147">
        <v>13.293797224332414</v>
      </c>
      <c r="L15" s="206"/>
      <c r="M15" s="250">
        <f t="shared" si="1"/>
        <v>3.4523870765018831E-2</v>
      </c>
    </row>
    <row r="16" spans="1:26" x14ac:dyDescent="0.3">
      <c r="A16" s="232"/>
      <c r="B16" t="str">
        <v>Greece</v>
      </c>
      <c r="C16" t="str">
        <v>Tier 1 (High)</v>
      </c>
      <c r="D16" t="str">
        <v>Services-Dominant</v>
      </c>
      <c r="E16" t="str">
        <v>Low Vulnerability (0.30 - 0.40)</v>
      </c>
      <c r="F16" t="str">
        <v>With Net Zero Target (In Law/Policy)</v>
      </c>
      <c r="G16" s="112">
        <v>2050</v>
      </c>
      <c r="H16" s="150">
        <v>69.266029551594997</v>
      </c>
      <c r="I16" s="246">
        <v>3.4482758620689655E-2</v>
      </c>
      <c r="J16" s="147">
        <v>2.3884837776412069</v>
      </c>
      <c r="L16" s="206"/>
      <c r="M16" s="250">
        <f t="shared" si="1"/>
        <v>3.4523870765018831E-2</v>
      </c>
    </row>
    <row r="17" spans="1:13" x14ac:dyDescent="0.3">
      <c r="A17" s="232"/>
      <c r="B17" t="str">
        <v>Hungary</v>
      </c>
      <c r="C17" t="str">
        <v>Tier 1 (High)</v>
      </c>
      <c r="D17" t="str">
        <v>Services-Dominant</v>
      </c>
      <c r="E17" t="str">
        <v>Low Vulnerability (0.30 - 0.40)</v>
      </c>
      <c r="F17" t="str">
        <v>With Net Zero Target (In Law/Policy)</v>
      </c>
      <c r="G17" s="112">
        <v>2050</v>
      </c>
      <c r="H17" s="150">
        <v>60.926771856729999</v>
      </c>
      <c r="I17" s="246">
        <v>3.4482758620689655E-2</v>
      </c>
      <c r="J17" s="147">
        <v>2.1009231674734483</v>
      </c>
      <c r="L17" s="206"/>
      <c r="M17" s="250">
        <f t="shared" si="1"/>
        <v>3.4523870765018831E-2</v>
      </c>
    </row>
    <row r="18" spans="1:13" x14ac:dyDescent="0.3">
      <c r="A18" s="232"/>
      <c r="B18" t="str">
        <v>Iceland</v>
      </c>
      <c r="C18" t="str">
        <v>Tier 1 (High)</v>
      </c>
      <c r="D18" t="str">
        <v>Services-Dominant</v>
      </c>
      <c r="E18" t="str">
        <v>Low Vulnerability (0.30 - 0.40)</v>
      </c>
      <c r="F18" t="str">
        <v>With Net Zero Target (In Law/Policy)</v>
      </c>
      <c r="G18" s="112">
        <v>2040</v>
      </c>
      <c r="H18" s="150">
        <v>4.171936013462</v>
      </c>
      <c r="I18" s="246">
        <v>5.2631578947368418E-2</v>
      </c>
      <c r="J18" s="147">
        <v>0.21957557965589472</v>
      </c>
      <c r="L18" s="206"/>
      <c r="M18" s="250">
        <f t="shared" si="1"/>
        <v>5.2631578947368418E-2</v>
      </c>
    </row>
    <row r="19" spans="1:13" x14ac:dyDescent="0.3">
      <c r="A19" s="232"/>
      <c r="B19" t="str">
        <v>Italy</v>
      </c>
      <c r="C19" t="str">
        <v>Tier 1 (High)</v>
      </c>
      <c r="D19" t="str">
        <v>Services-Dominant</v>
      </c>
      <c r="E19" t="str">
        <v>Low Vulnerability (0.30 - 0.40)</v>
      </c>
      <c r="F19" t="str">
        <v>With Net Zero Target (In Law/Policy)</v>
      </c>
      <c r="G19" s="112">
        <v>2050</v>
      </c>
      <c r="H19" s="150">
        <v>374.12419472876002</v>
      </c>
      <c r="I19" s="246">
        <v>3.4482758620689655E-2</v>
      </c>
      <c r="J19" s="147">
        <v>12.900834300991724</v>
      </c>
      <c r="L19" s="206"/>
      <c r="M19" s="250">
        <f t="shared" si="1"/>
        <v>3.4523870765018831E-2</v>
      </c>
    </row>
    <row r="20" spans="1:13" x14ac:dyDescent="0.3">
      <c r="A20" s="232"/>
      <c r="B20" t="str">
        <v>Japan</v>
      </c>
      <c r="C20" t="str">
        <v>Tier 1 (High)</v>
      </c>
      <c r="D20" t="str">
        <v>Services-Dominant</v>
      </c>
      <c r="E20" t="str">
        <v>Low Vulnerability (0.30 - 0.40)</v>
      </c>
      <c r="F20" t="str">
        <v>With Net Zero Target (In Law/Policy)</v>
      </c>
      <c r="G20" s="112">
        <v>2050</v>
      </c>
      <c r="H20" s="150">
        <v>1041.0128248686999</v>
      </c>
      <c r="I20" s="246">
        <v>3.4482758620689655E-2</v>
      </c>
      <c r="J20" s="147">
        <v>35.896993960989654</v>
      </c>
      <c r="L20" s="206"/>
      <c r="M20" s="250">
        <f t="shared" si="1"/>
        <v>3.4523870765018831E-2</v>
      </c>
    </row>
    <row r="21" spans="1:13" x14ac:dyDescent="0.3">
      <c r="A21" s="232"/>
      <c r="B21" t="str">
        <v>Korea (Republic of)</v>
      </c>
      <c r="C21" t="str">
        <v>Tier 1 (High)</v>
      </c>
      <c r="D21" t="str">
        <v>Services-Dominant</v>
      </c>
      <c r="E21" t="str">
        <v>Low Vulnerability (0.30 - 0.40)</v>
      </c>
      <c r="F21" t="str">
        <v>With Net Zero Target (In Law/Policy)</v>
      </c>
      <c r="G21" s="112">
        <v>2050</v>
      </c>
      <c r="H21" s="150">
        <v>653.84613998739997</v>
      </c>
      <c r="I21" s="246">
        <v>3.4482758620689655E-2</v>
      </c>
      <c r="J21" s="147">
        <v>22.546418620255171</v>
      </c>
      <c r="L21" s="206"/>
      <c r="M21" s="250">
        <f t="shared" si="1"/>
        <v>3.4523870765018831E-2</v>
      </c>
    </row>
    <row r="22" spans="1:13" x14ac:dyDescent="0.3">
      <c r="A22" s="232"/>
      <c r="B22" t="str">
        <v>Latvia</v>
      </c>
      <c r="C22" t="str">
        <v>Tier 1 (High)</v>
      </c>
      <c r="D22" t="str">
        <v>Services-Dominant</v>
      </c>
      <c r="E22" t="str">
        <v>Low Vulnerability (0.30 - 0.40)</v>
      </c>
      <c r="F22" t="str">
        <v>With Net Zero Target (In Law/Policy)</v>
      </c>
      <c r="G22" s="112">
        <v>2050</v>
      </c>
      <c r="H22" s="150">
        <v>10.957491923456001</v>
      </c>
      <c r="I22" s="246">
        <v>3.4482758620689655E-2</v>
      </c>
      <c r="J22" s="147">
        <v>0.37784454908468967</v>
      </c>
      <c r="L22" s="206"/>
      <c r="M22" s="250">
        <f t="shared" si="1"/>
        <v>3.4523870765018831E-2</v>
      </c>
    </row>
    <row r="23" spans="1:13" x14ac:dyDescent="0.3">
      <c r="A23" s="232"/>
      <c r="B23" t="str">
        <v>Lithuania</v>
      </c>
      <c r="C23" t="str">
        <v>Tier 1 (High)</v>
      </c>
      <c r="D23" t="str">
        <v>Services-Dominant</v>
      </c>
      <c r="E23" t="str">
        <v>Low Vulnerability (0.30 - 0.40)</v>
      </c>
      <c r="F23" t="str">
        <v>With Net Zero Target (In Law/Policy)</v>
      </c>
      <c r="G23" s="112">
        <v>2050</v>
      </c>
      <c r="H23" s="150">
        <v>20.683656998446001</v>
      </c>
      <c r="I23" s="246">
        <v>3.4482758620689655E-2</v>
      </c>
      <c r="J23" s="147">
        <v>0.71322955167055169</v>
      </c>
      <c r="L23" s="206"/>
      <c r="M23" s="250">
        <f t="shared" si="1"/>
        <v>3.4523870765018831E-2</v>
      </c>
    </row>
    <row r="24" spans="1:13" x14ac:dyDescent="0.3">
      <c r="A24" s="232"/>
      <c r="B24" t="str">
        <v>Luxembourg</v>
      </c>
      <c r="C24" t="str">
        <v>Tier 1 (High)</v>
      </c>
      <c r="D24" t="str">
        <v>Services-Dominant</v>
      </c>
      <c r="E24" t="str">
        <v>Low Vulnerability (0.30 - 0.40)</v>
      </c>
      <c r="F24" t="str">
        <v>With Net Zero Target (In Law/Policy)</v>
      </c>
      <c r="G24" s="112">
        <v>2050</v>
      </c>
      <c r="H24" s="150">
        <v>7.8609330392057002</v>
      </c>
      <c r="I24" s="246">
        <v>3.4482758620689655E-2</v>
      </c>
      <c r="J24" s="147">
        <v>0.27106665652433448</v>
      </c>
      <c r="L24" s="206"/>
      <c r="M24" s="250">
        <f t="shared" si="1"/>
        <v>3.4523870765018831E-2</v>
      </c>
    </row>
    <row r="25" spans="1:13" x14ac:dyDescent="0.3">
      <c r="A25" s="232"/>
      <c r="B25" t="str">
        <v>Malta</v>
      </c>
      <c r="C25" t="str">
        <v>Tier 1 (High)</v>
      </c>
      <c r="D25" t="str">
        <v>Services-Dominant</v>
      </c>
      <c r="E25" t="str">
        <v>Low Vulnerability (0.30 - 0.40)</v>
      </c>
      <c r="F25" t="str">
        <v>With Net Zero Target (In Law/Policy)</v>
      </c>
      <c r="G25" s="112">
        <v>2050</v>
      </c>
      <c r="H25" s="150">
        <v>2.0338652584277002</v>
      </c>
      <c r="I25" s="246">
        <v>3.4482758620689655E-2</v>
      </c>
      <c r="J25" s="147">
        <v>7.013328477336897E-2</v>
      </c>
      <c r="L25" s="206"/>
      <c r="M25" s="250">
        <f t="shared" si="1"/>
        <v>3.4523870765018831E-2</v>
      </c>
    </row>
    <row r="26" spans="1:13" x14ac:dyDescent="0.3">
      <c r="A26" s="232"/>
      <c r="B26" t="str">
        <v>Netherlands</v>
      </c>
      <c r="C26" t="str">
        <v>Tier 1 (High)</v>
      </c>
      <c r="D26" t="str">
        <v>Services-Dominant</v>
      </c>
      <c r="E26" t="str">
        <v>Low Vulnerability (0.30 - 0.40)</v>
      </c>
      <c r="F26" t="str">
        <v>With Net Zero Target (In Law/Policy)</v>
      </c>
      <c r="G26" s="112">
        <v>2050</v>
      </c>
      <c r="H26" s="150">
        <v>150.74579824257</v>
      </c>
      <c r="I26" s="246">
        <v>3.4482758620689655E-2</v>
      </c>
      <c r="J26" s="147">
        <v>5.1981309738817245</v>
      </c>
      <c r="L26" s="206"/>
      <c r="M26" s="250">
        <f t="shared" si="1"/>
        <v>3.4523870765018831E-2</v>
      </c>
    </row>
    <row r="27" spans="1:13" x14ac:dyDescent="0.3">
      <c r="A27" s="232"/>
      <c r="B27" t="str">
        <v>New Zealand</v>
      </c>
      <c r="C27" t="str">
        <v>Tier 1 (High)</v>
      </c>
      <c r="D27" t="str">
        <v>Services-Dominant</v>
      </c>
      <c r="E27" t="str">
        <v>Low Vulnerability (0.30 - 0.40)</v>
      </c>
      <c r="F27" t="str">
        <v>With Net Zero Target (In Law/Policy)</v>
      </c>
      <c r="G27" s="112">
        <v>2050</v>
      </c>
      <c r="H27" s="150">
        <v>84.209811532415003</v>
      </c>
      <c r="I27" s="246">
        <v>3.4482758620689655E-2</v>
      </c>
      <c r="J27" s="147">
        <v>2.9037866045660343</v>
      </c>
      <c r="L27" s="206"/>
      <c r="M27" s="250">
        <f t="shared" si="1"/>
        <v>3.4523870765018831E-2</v>
      </c>
    </row>
    <row r="28" spans="1:13" x14ac:dyDescent="0.3">
      <c r="A28" s="232"/>
      <c r="B28" t="str">
        <v>Poland</v>
      </c>
      <c r="C28" t="str">
        <v>Tier 1 (High)</v>
      </c>
      <c r="D28" t="str">
        <v>Services-Dominant</v>
      </c>
      <c r="E28" t="str">
        <v>Low Vulnerability (0.30 - 0.40)</v>
      </c>
      <c r="F28" t="str">
        <v>With Net Zero Target (In Law/Policy)</v>
      </c>
      <c r="G28" s="112">
        <v>2050</v>
      </c>
      <c r="H28" s="150">
        <v>363.79425000757999</v>
      </c>
      <c r="I28" s="246">
        <v>3.4482758620689655E-2</v>
      </c>
      <c r="J28" s="147">
        <v>12.544629310606206</v>
      </c>
      <c r="L28" s="206"/>
      <c r="M28" s="250">
        <f t="shared" si="1"/>
        <v>3.4523870765018831E-2</v>
      </c>
    </row>
    <row r="29" spans="1:13" x14ac:dyDescent="0.3">
      <c r="A29" s="232"/>
      <c r="B29" t="str">
        <v>Portugal</v>
      </c>
      <c r="C29" t="str">
        <v>Tier 1 (High)</v>
      </c>
      <c r="D29" t="str">
        <v>Services-Dominant</v>
      </c>
      <c r="E29" t="str">
        <v>Low Vulnerability (0.30 - 0.40)</v>
      </c>
      <c r="F29" t="str">
        <v>With Net Zero Target (In Law/Policy)</v>
      </c>
      <c r="G29" s="112">
        <v>2050</v>
      </c>
      <c r="H29" s="150">
        <v>53.004607295263</v>
      </c>
      <c r="I29" s="246">
        <v>3.4482758620689655E-2</v>
      </c>
      <c r="J29" s="147">
        <v>1.827745079147</v>
      </c>
      <c r="L29" s="206"/>
      <c r="M29" s="250">
        <f t="shared" si="1"/>
        <v>3.4523870765018831E-2</v>
      </c>
    </row>
    <row r="30" spans="1:13" x14ac:dyDescent="0.3">
      <c r="A30" s="232"/>
      <c r="B30" t="str">
        <v>Slovakia</v>
      </c>
      <c r="C30" t="str">
        <v>Tier 1 (High)</v>
      </c>
      <c r="D30" t="str">
        <v>Services-Dominant</v>
      </c>
      <c r="E30" t="str">
        <v>Low Vulnerability (0.30 - 0.40)</v>
      </c>
      <c r="F30" t="str">
        <v>With Net Zero Target (In Law/Policy)</v>
      </c>
      <c r="G30" s="112">
        <v>2050</v>
      </c>
      <c r="H30" s="150">
        <v>44.775610890682003</v>
      </c>
      <c r="I30" s="246">
        <v>3.4482758620689655E-2</v>
      </c>
      <c r="J30" s="147">
        <v>1.5439865824373105</v>
      </c>
      <c r="L30" s="206"/>
      <c r="M30" s="250">
        <f t="shared" si="1"/>
        <v>3.4523870765018831E-2</v>
      </c>
    </row>
    <row r="31" spans="1:13" x14ac:dyDescent="0.3">
      <c r="A31" s="232"/>
      <c r="B31" t="str">
        <v>Slovenia</v>
      </c>
      <c r="C31" t="str">
        <v>Tier 1 (High)</v>
      </c>
      <c r="D31" t="str">
        <v>Services-Dominant</v>
      </c>
      <c r="E31" t="str">
        <v>Low Vulnerability (0.30 - 0.40)</v>
      </c>
      <c r="F31" t="str">
        <v>With Net Zero Target (In Law/Policy)</v>
      </c>
      <c r="G31" s="112">
        <v>2050</v>
      </c>
      <c r="H31" s="150">
        <v>15.993517423122</v>
      </c>
      <c r="I31" s="246">
        <v>3.4482758620689655E-2</v>
      </c>
      <c r="J31" s="147">
        <v>0.55150060079731034</v>
      </c>
      <c r="L31" s="206"/>
      <c r="M31" s="250">
        <f t="shared" si="1"/>
        <v>3.4523870765018831E-2</v>
      </c>
    </row>
    <row r="32" spans="1:13" x14ac:dyDescent="0.3">
      <c r="A32" s="232"/>
      <c r="B32" t="str">
        <v>Spain</v>
      </c>
      <c r="C32" t="str">
        <v>Tier 1 (High)</v>
      </c>
      <c r="D32" t="str">
        <v>Services-Dominant</v>
      </c>
      <c r="E32" t="str">
        <v>Low Vulnerability (0.30 - 0.40)</v>
      </c>
      <c r="F32" t="str">
        <v>With Net Zero Target (In Law/Policy)</v>
      </c>
      <c r="G32" s="112">
        <v>2050</v>
      </c>
      <c r="H32" s="150">
        <v>285.38389989719002</v>
      </c>
      <c r="I32" s="246">
        <v>3.4482758620689655E-2</v>
      </c>
      <c r="J32" s="147">
        <v>9.840824134385862</v>
      </c>
      <c r="L32" s="206"/>
      <c r="M32" s="250">
        <f t="shared" si="1"/>
        <v>3.4523870765018831E-2</v>
      </c>
    </row>
    <row r="33" spans="1:23" x14ac:dyDescent="0.3">
      <c r="A33" s="232"/>
      <c r="B33" t="str">
        <v>Sweden</v>
      </c>
      <c r="C33" t="str">
        <v>Tier 1 (High)</v>
      </c>
      <c r="D33" t="str">
        <v>Services-Dominant</v>
      </c>
      <c r="E33" t="str">
        <v>Low Vulnerability (0.30 - 0.40)</v>
      </c>
      <c r="F33" t="str">
        <v>With Net Zero Target (In Law/Policy)</v>
      </c>
      <c r="G33" s="112">
        <v>2045</v>
      </c>
      <c r="H33" s="150">
        <v>49.118373633418003</v>
      </c>
      <c r="I33" s="246">
        <v>4.1666666666666664E-2</v>
      </c>
      <c r="J33" s="147">
        <v>2.0465989013924166</v>
      </c>
      <c r="L33" s="206"/>
      <c r="M33" s="250">
        <f t="shared" si="1"/>
        <v>4.1666666666666664E-2</v>
      </c>
      <c r="T33" s="35"/>
      <c r="U33" s="36"/>
      <c r="V33" s="36"/>
      <c r="W33" s="36"/>
    </row>
    <row r="34" spans="1:23" x14ac:dyDescent="0.3">
      <c r="A34" s="232"/>
      <c r="B34" t="str">
        <v>United States</v>
      </c>
      <c r="C34" t="str">
        <v>Tier 1 (High)</v>
      </c>
      <c r="D34" t="str">
        <v>Services-Dominant</v>
      </c>
      <c r="E34" t="str">
        <v>Low Vulnerability (0.30 - 0.40)</v>
      </c>
      <c r="F34" t="str">
        <v>With Net Zero Target (In Law/Policy)</v>
      </c>
      <c r="G34" s="112">
        <v>2050</v>
      </c>
      <c r="H34" s="150">
        <v>5960.8043799938996</v>
      </c>
      <c r="I34" s="246">
        <v>3.4482758620689655E-2</v>
      </c>
      <c r="J34" s="147">
        <v>205.5449786204793</v>
      </c>
      <c r="L34" s="206"/>
      <c r="M34" s="250">
        <f t="shared" si="1"/>
        <v>3.4523870765018831E-2</v>
      </c>
    </row>
    <row r="35" spans="1:23" ht="15" thickBot="1" x14ac:dyDescent="0.35">
      <c r="A35" s="232"/>
      <c r="B35" s="140" t="str">
        <v>Uruguay</v>
      </c>
      <c r="C35" s="140" t="str">
        <v>Tier 1 (High)</v>
      </c>
      <c r="D35" s="140" t="str">
        <v>Services-Dominant</v>
      </c>
      <c r="E35" s="140" t="str">
        <v>Low Vulnerability (0.30 - 0.40)</v>
      </c>
      <c r="F35" s="140" t="str">
        <v>With Net Zero Target (In Law/Policy)</v>
      </c>
      <c r="G35" s="142">
        <v>2050</v>
      </c>
      <c r="H35" s="149">
        <v>41.634111747759</v>
      </c>
      <c r="I35" s="247">
        <v>3.4482758620689655E-2</v>
      </c>
      <c r="J35" s="146">
        <v>1.435659025784793</v>
      </c>
      <c r="K35" s="140"/>
      <c r="L35" s="251"/>
      <c r="M35" s="252">
        <f t="shared" si="1"/>
        <v>3.4523870765018831E-2</v>
      </c>
      <c r="T35" s="37" t="s">
        <v>13</v>
      </c>
      <c r="U35" s="38" t="s">
        <v>14</v>
      </c>
      <c r="V35" s="40"/>
      <c r="W35" s="40" t="s">
        <v>16</v>
      </c>
    </row>
    <row r="36" spans="1:23" x14ac:dyDescent="0.3">
      <c r="A36" s="232"/>
      <c r="B36" s="7" t="str" cm="1">
        <f t="array" ref="B36:J37">_xlfn._xlws.SORT(_xlfn.CHOOSECOLS(_xlfn._xlws.FILTER(Table20[#All],(Table20[[#All],[Development Tier]]=T35)*(Table20[[#All],[Economic Structure]]=U35)*(Table20[[#All],[Vulnerability Level]]=V35)*(Table20[[#All],[Net Zero Target Status]]=W35),""),1,2,3,4,5,6, 8,9,10),1,1)</f>
        <v>Andorra</v>
      </c>
      <c r="C36" s="7" t="str">
        <v>Tier 1 (High)</v>
      </c>
      <c r="D36" s="7" t="str">
        <v>Services-Dominant</v>
      </c>
      <c r="E36" s="263">
        <v>0</v>
      </c>
      <c r="F36" s="7" t="str">
        <v>With Net Zero Target (In Law/Policy)</v>
      </c>
      <c r="G36" s="197">
        <v>2050</v>
      </c>
      <c r="H36" s="257" t="str">
        <v/>
      </c>
      <c r="I36" s="246">
        <v>3.4482758620689655E-2</v>
      </c>
      <c r="J36" s="258" t="str">
        <v xml:space="preserve"> </v>
      </c>
      <c r="K36" s="7"/>
      <c r="L36" s="202"/>
      <c r="M36" s="264">
        <f>I36</f>
        <v>3.4482758620689655E-2</v>
      </c>
    </row>
    <row r="37" spans="1:23" ht="15" thickBot="1" x14ac:dyDescent="0.35">
      <c r="A37" s="232"/>
      <c r="B37" s="259" t="str">
        <v>Monaco</v>
      </c>
      <c r="C37" s="259" t="str">
        <v>Tier 1 (High)</v>
      </c>
      <c r="D37" s="259" t="str">
        <v>Services-Dominant</v>
      </c>
      <c r="E37" s="265">
        <v>0</v>
      </c>
      <c r="F37" s="259" t="str">
        <v>With Net Zero Target (In Law/Policy)</v>
      </c>
      <c r="G37" s="260">
        <v>2050</v>
      </c>
      <c r="H37" s="261" t="str">
        <v/>
      </c>
      <c r="I37" s="246">
        <v>3.4482758620689655E-2</v>
      </c>
      <c r="J37" s="262" t="str">
        <v xml:space="preserve"> </v>
      </c>
      <c r="K37" s="259"/>
      <c r="L37" s="266"/>
      <c r="M37" s="252">
        <f>I37</f>
        <v>3.4482758620689655E-2</v>
      </c>
      <c r="T37" s="37" t="s">
        <v>13</v>
      </c>
      <c r="U37" s="38" t="s">
        <v>14</v>
      </c>
      <c r="V37" s="40"/>
      <c r="W37" s="40" t="s">
        <v>20</v>
      </c>
    </row>
    <row r="38" spans="1:23" ht="15" thickBot="1" x14ac:dyDescent="0.35">
      <c r="A38" s="232"/>
      <c r="B38" s="267" t="str" cm="1">
        <f t="array" ref="B38:J38">_xlfn._xlws.SORT(_xlfn.CHOOSECOLS(_xlfn._xlws.FILTER(Table20[#All],(Table20[[#All],[Development Tier]]=T37)*(Table20[[#All],[Economic Structure]]=U37)*(Table20[[#All],[Vulnerability Level]]=V37)*(Table20[[#All],[Net Zero Target Status]]=W37),""),1,2,3,4,5,6, 8,9,10),1,1)</f>
        <v>San Marino</v>
      </c>
      <c r="C38" s="267" t="str">
        <v>Tier 1 (High)</v>
      </c>
      <c r="D38" s="267" t="str">
        <v>Services-Dominant</v>
      </c>
      <c r="E38" s="268">
        <v>0</v>
      </c>
      <c r="F38" s="267" t="str">
        <v>No Net Zero Target/Proposed</v>
      </c>
      <c r="G38" s="269" t="str">
        <v xml:space="preserve"> </v>
      </c>
      <c r="H38" s="270" t="str">
        <v/>
      </c>
      <c r="I38" s="267" t="str">
        <v xml:space="preserve"> </v>
      </c>
      <c r="J38" s="271" t="str">
        <v xml:space="preserve"> </v>
      </c>
      <c r="K38" s="267"/>
      <c r="L38" s="269"/>
      <c r="M38" s="272">
        <f>M36</f>
        <v>3.4482758620689655E-2</v>
      </c>
      <c r="T38" s="37" t="s">
        <v>13</v>
      </c>
      <c r="U38" s="37" t="s">
        <v>21</v>
      </c>
      <c r="V38" s="37" t="s">
        <v>15</v>
      </c>
      <c r="W38" s="37" t="s">
        <v>16</v>
      </c>
    </row>
    <row r="39" spans="1:23" x14ac:dyDescent="0.3">
      <c r="A39" s="232"/>
      <c r="B39" s="253" t="str" cm="1">
        <f t="array" ref="B39:J40">_xlfn._xlws.SORT(_xlfn.CHOOSECOLS(_xlfn._xlws.FILTER(Table20[#All],(Table20[[#All],[Development Tier]]=T38)*(Table20[[#All],[Economic Structure]]=U38)*(Table20[[#All],[Vulnerability Level]]=V38)*(Table20[[#All],[Net Zero Target Status]]=W38),""),1,2,3,4,5,6, 8,9,10),1,1)</f>
        <v>Czechia</v>
      </c>
      <c r="C39" s="253" t="str">
        <v>Tier 1 (High)</v>
      </c>
      <c r="D39" s="253" t="str">
        <v>Industry-Dominant</v>
      </c>
      <c r="E39" s="253" t="str">
        <v>Very Low Vulnerability (&lt; 0.30)</v>
      </c>
      <c r="F39" s="253" t="str">
        <v>With Net Zero Target (In Law/Policy)</v>
      </c>
      <c r="G39" s="254">
        <v>2050</v>
      </c>
      <c r="H39" s="255">
        <v>114.43841612935999</v>
      </c>
      <c r="I39" s="246">
        <v>3.4482758620689655E-2</v>
      </c>
      <c r="J39" s="258">
        <v>3.9461522803227584</v>
      </c>
      <c r="K39" s="253"/>
      <c r="L39" s="254"/>
      <c r="M39" s="273">
        <f>I39</f>
        <v>3.4482758620689655E-2</v>
      </c>
      <c r="T39" s="35"/>
      <c r="U39" s="36"/>
      <c r="V39" s="36"/>
      <c r="W39" s="36"/>
    </row>
    <row r="40" spans="1:23" ht="15" thickBot="1" x14ac:dyDescent="0.35">
      <c r="A40" s="232"/>
      <c r="B40" s="259" t="str">
        <v>Liechtenstein</v>
      </c>
      <c r="C40" s="259" t="str">
        <v>Tier 1 (High)</v>
      </c>
      <c r="D40" s="259" t="str">
        <v>Industry-Dominant</v>
      </c>
      <c r="E40" s="259" t="str">
        <v>Very Low Vulnerability (&lt; 0.30)</v>
      </c>
      <c r="F40" s="259" t="str">
        <v>With Net Zero Target (In Law/Policy)</v>
      </c>
      <c r="G40" s="260">
        <v>2050</v>
      </c>
      <c r="H40" s="261" t="str">
        <v/>
      </c>
      <c r="I40" s="247">
        <v>3.4482758620689655E-2</v>
      </c>
      <c r="J40" s="262" t="str">
        <v xml:space="preserve"> </v>
      </c>
      <c r="K40" s="259"/>
      <c r="L40" s="260"/>
      <c r="M40" s="274">
        <f>I40</f>
        <v>3.4482758620689655E-2</v>
      </c>
      <c r="T40" s="37" t="s">
        <v>13</v>
      </c>
      <c r="U40" s="37" t="s">
        <v>21</v>
      </c>
      <c r="V40" s="37" t="s">
        <v>17</v>
      </c>
      <c r="W40" s="37" t="s">
        <v>16</v>
      </c>
    </row>
    <row r="41" spans="1:23" x14ac:dyDescent="0.3">
      <c r="A41" s="232"/>
      <c r="B41" s="253" t="str" cm="1">
        <f t="array" ref="B41:J43">_xlfn._xlws.SORT(_xlfn.CHOOSECOLS(_xlfn._xlws.FILTER(Table20[#All],(Table20[[#All],[Development Tier]]=T40)*(Table20[[#All],[Economic Structure]]=U40)*(Table20[[#All],[Vulnerability Level]]=V40)*(Table20[[#All],[Net Zero Target Status]]=W40),""),1,2,3,4,5,6, 8,9,10),1,1)</f>
        <v>Chile</v>
      </c>
      <c r="C41" s="7" t="str">
        <v>Tier 1 (High)</v>
      </c>
      <c r="D41" s="7" t="str">
        <v>Industry-Dominant</v>
      </c>
      <c r="E41" s="7" t="str">
        <v>Low Vulnerability (0.30 - 0.40)</v>
      </c>
      <c r="F41" s="7" t="str">
        <v>With Net Zero Target (In Law/Policy)</v>
      </c>
      <c r="G41" s="197">
        <v>2050</v>
      </c>
      <c r="H41" s="257">
        <v>121.46313217391</v>
      </c>
      <c r="I41" s="246">
        <v>3.4482758620689655E-2</v>
      </c>
      <c r="J41" s="258">
        <v>4.1883838680658618</v>
      </c>
      <c r="K41" s="7"/>
      <c r="L41" s="248">
        <f>(SUM(J41:J43)/SUM(H41:H43))</f>
        <v>3.4482758620689655E-2</v>
      </c>
      <c r="M41" s="250">
        <f>IF($L$41&gt;I41,$L$41,I41)</f>
        <v>3.4482758620689655E-2</v>
      </c>
      <c r="T41" s="35"/>
      <c r="U41" s="36"/>
      <c r="V41" s="36"/>
      <c r="W41" s="36"/>
    </row>
    <row r="42" spans="1:23" x14ac:dyDescent="0.3">
      <c r="A42" s="232"/>
      <c r="B42" s="7" t="str">
        <v>Ireland</v>
      </c>
      <c r="C42" s="7" t="str">
        <v>Tier 1 (High)</v>
      </c>
      <c r="D42" s="7" t="str">
        <v>Industry-Dominant</v>
      </c>
      <c r="E42" s="7" t="str">
        <v>Low Vulnerability (0.30 - 0.40)</v>
      </c>
      <c r="F42" s="7" t="str">
        <v>With Net Zero Target (In Law/Policy)</v>
      </c>
      <c r="G42" s="197">
        <v>2050</v>
      </c>
      <c r="H42" s="257">
        <v>57.853266947361</v>
      </c>
      <c r="I42" s="246">
        <v>3.4482758620689655E-2</v>
      </c>
      <c r="J42" s="258">
        <v>1.9949402395641724</v>
      </c>
      <c r="K42" s="7"/>
      <c r="L42" s="206"/>
      <c r="M42" s="250">
        <f>IF($L$41&gt;I42,$L$41,I42)</f>
        <v>3.4482758620689655E-2</v>
      </c>
      <c r="T42" s="37" t="s">
        <v>13</v>
      </c>
      <c r="U42" s="34" t="s">
        <v>21</v>
      </c>
      <c r="V42" s="40" t="s">
        <v>17</v>
      </c>
      <c r="W42" s="40" t="s">
        <v>20</v>
      </c>
    </row>
    <row r="43" spans="1:23" ht="15" thickBot="1" x14ac:dyDescent="0.35">
      <c r="A43" s="232"/>
      <c r="B43" s="7" t="str">
        <v>United Arab Emirates</v>
      </c>
      <c r="C43" s="7" t="str">
        <v>Tier 1 (High)</v>
      </c>
      <c r="D43" s="7" t="str">
        <v>Industry-Dominant</v>
      </c>
      <c r="E43" s="7" t="str">
        <v>Low Vulnerability (0.30 - 0.40)</v>
      </c>
      <c r="F43" s="7" t="str">
        <v>With Net Zero Target (In Law/Policy)</v>
      </c>
      <c r="G43" s="197">
        <v>2050</v>
      </c>
      <c r="H43" s="257">
        <v>267.82319378585998</v>
      </c>
      <c r="I43" s="246">
        <v>3.4482758620689655E-2</v>
      </c>
      <c r="J43" s="258">
        <v>9.2352825443399986</v>
      </c>
      <c r="K43" s="7"/>
      <c r="L43" s="206"/>
      <c r="M43" s="250">
        <f t="shared" ref="M43" si="2">IF($L$41&gt;I43,$L$41,I43)</f>
        <v>3.4482758620689655E-2</v>
      </c>
    </row>
    <row r="44" spans="1:23" ht="15" thickBot="1" x14ac:dyDescent="0.35">
      <c r="A44" s="232"/>
      <c r="B44" s="267" t="str" cm="1">
        <f t="array" ref="B44:J44">_xlfn._xlws.SORT(_xlfn.CHOOSECOLS(_xlfn._xlws.FILTER(Table20[#All],(Table20[[#All],[Development Tier]]=T42)*(Table20[[#All],[Economic Structure]]=U42)*(Table20[[#All],[Vulnerability Level]]=V42)*(Table20[[#All],[Net Zero Target Status]]=W42),""),1,2,3,4,5,6, 8,9,10),1,1)</f>
        <v>Qatar</v>
      </c>
      <c r="C44" s="267" t="str">
        <v>Tier 1 (High)</v>
      </c>
      <c r="D44" s="267" t="str">
        <v>Industry-Dominant</v>
      </c>
      <c r="E44" s="267" t="str">
        <v>Low Vulnerability (0.30 - 0.40)</v>
      </c>
      <c r="F44" s="267" t="str">
        <v>No Net Zero Target/Proposed</v>
      </c>
      <c r="G44" s="269" t="str">
        <v xml:space="preserve"> </v>
      </c>
      <c r="H44" s="270">
        <v>154.38356524030999</v>
      </c>
      <c r="I44" s="267" t="str">
        <v xml:space="preserve"> </v>
      </c>
      <c r="J44" s="271" t="str">
        <v xml:space="preserve"> </v>
      </c>
      <c r="K44" s="267"/>
      <c r="L44" s="269"/>
      <c r="M44" s="272">
        <f>L41</f>
        <v>3.4482758620689655E-2</v>
      </c>
      <c r="T44" s="37" t="s">
        <v>13</v>
      </c>
      <c r="U44" s="34" t="s">
        <v>21</v>
      </c>
      <c r="V44" s="40" t="s">
        <v>22</v>
      </c>
      <c r="W44" s="40" t="s">
        <v>20</v>
      </c>
    </row>
    <row r="45" spans="1:23" ht="15" thickBot="1" x14ac:dyDescent="0.35">
      <c r="A45" s="232"/>
      <c r="B45" s="267" t="str" cm="1">
        <f t="array" ref="B45:J45">_xlfn._xlws.SORT(_xlfn.CHOOSECOLS(_xlfn._xlws.FILTER(Table20[#All],(Table20[[#All],[Development Tier]]=T44)*(Table20[[#All],[Economic Structure]]=U44)*(Table20[[#All],[Vulnerability Level]]=V44)*(Table20[[#All],[Net Zero Target Status]]=W44),""),1,2,3,4,5,6, 8,9,10),1,1)</f>
        <v>Bahrain</v>
      </c>
      <c r="C45" s="267" t="str">
        <v>Tier 1 (High)</v>
      </c>
      <c r="D45" s="267" t="str">
        <v>Industry-Dominant</v>
      </c>
      <c r="E45" s="267" t="str">
        <v>Medium Vulnerability (0.40 - 0.50)</v>
      </c>
      <c r="F45" s="267" t="str">
        <v>No Net Zero Target/Proposed</v>
      </c>
      <c r="G45" s="269" t="str">
        <v xml:space="preserve"> </v>
      </c>
      <c r="H45" s="270">
        <v>63.733860649409003</v>
      </c>
      <c r="I45" s="267" t="str">
        <v xml:space="preserve"> </v>
      </c>
      <c r="J45" s="271" t="str">
        <v xml:space="preserve"> </v>
      </c>
      <c r="K45" s="267"/>
      <c r="L45" s="269"/>
      <c r="M45" s="272">
        <f>L41</f>
        <v>3.4482758620689655E-2</v>
      </c>
    </row>
    <row r="46" spans="1:23" ht="15" thickBot="1" x14ac:dyDescent="0.35">
      <c r="A46" s="232"/>
      <c r="B46" s="267" t="str" cm="1">
        <f t="array" ref="B46:J46">_xlfn._xlws.SORT(_xlfn.CHOOSECOLS(_xlfn._xlws.FILTER(Table20[#All],(Table20[[#All],[Development Tier]]=T46)*(Table20[[#All],[Economic Structure]]=U46)*(Table20[[#All],[Vulnerability Level]]=V46)*(Table20[[#All],[Net Zero Target Status]]=W46),""),1,2,3,4,5,6, 8,9,10),1,1)</f>
        <v>Russian Federation</v>
      </c>
      <c r="C46" s="267" t="str">
        <v>Tier 1 (High)</v>
      </c>
      <c r="D46" s="267" t="str">
        <v>Resource-Dependent</v>
      </c>
      <c r="E46" s="267" t="str">
        <v>Low Vulnerability (0.30 - 0.40)</v>
      </c>
      <c r="F46" s="267" t="str">
        <v>With Net Zero Target (In Law/Policy)</v>
      </c>
      <c r="G46" s="269">
        <v>2060</v>
      </c>
      <c r="H46" s="270">
        <v>2672.0394366031001</v>
      </c>
      <c r="I46" s="275">
        <v>2.564102564102564E-2</v>
      </c>
      <c r="J46" s="271">
        <v>68.5138317077718</v>
      </c>
      <c r="K46" s="267"/>
      <c r="L46" s="276">
        <f>I46</f>
        <v>2.564102564102564E-2</v>
      </c>
      <c r="M46" s="272">
        <f>I46</f>
        <v>2.564102564102564E-2</v>
      </c>
      <c r="T46" s="37" t="s">
        <v>13</v>
      </c>
      <c r="U46" s="34" t="s">
        <v>23</v>
      </c>
      <c r="V46" s="34" t="s">
        <v>17</v>
      </c>
      <c r="W46" s="40" t="s">
        <v>16</v>
      </c>
    </row>
    <row r="47" spans="1:23" ht="15" thickBot="1" x14ac:dyDescent="0.35">
      <c r="A47" s="232"/>
      <c r="B47" s="267" t="str" cm="1">
        <f t="array" ref="B47:J47">_xlfn._xlws.SORT(_xlfn.CHOOSECOLS(_xlfn._xlws.FILTER(Table20[#All],(Table20[[#All],[Development Tier]]=T47)*(Table20[[#All],[Economic Structure]]=U47)*(Table20[[#All],[Vulnerability Level]]=V47)*(Table20[[#All],[Net Zero Target Status]]=W47),""),1,2,3,4,5,6, 8,9,10),1,1)</f>
        <v>Kuwait</v>
      </c>
      <c r="C47" s="267" t="str">
        <v>Tier 1 (High)</v>
      </c>
      <c r="D47" s="267" t="str">
        <v>Resource-Dependent</v>
      </c>
      <c r="E47" s="267" t="str">
        <v>Low Vulnerability (0.30 - 0.40)</v>
      </c>
      <c r="F47" s="267" t="str">
        <v>No Net Zero Target/Proposed</v>
      </c>
      <c r="G47" s="269" t="str">
        <v xml:space="preserve"> </v>
      </c>
      <c r="H47" s="270">
        <v>167.91576883104</v>
      </c>
      <c r="I47" s="267" t="str">
        <v xml:space="preserve"> </v>
      </c>
      <c r="J47" s="271" t="str">
        <v xml:space="preserve"> </v>
      </c>
      <c r="K47" s="267"/>
      <c r="L47" s="269"/>
      <c r="M47" s="272">
        <f>M46</f>
        <v>2.564102564102564E-2</v>
      </c>
      <c r="T47" s="37" t="s">
        <v>13</v>
      </c>
      <c r="U47" s="34" t="s">
        <v>23</v>
      </c>
      <c r="V47" s="34" t="s">
        <v>17</v>
      </c>
      <c r="W47" s="40" t="s">
        <v>20</v>
      </c>
    </row>
    <row r="48" spans="1:23" x14ac:dyDescent="0.3">
      <c r="A48" s="232"/>
      <c r="B48" s="253" t="str" cm="1">
        <f t="array" ref="B48:J49">_xlfn._xlws.SORT(_xlfn.CHOOSECOLS(_xlfn._xlws.FILTER(Table20[#All],(Table20[[#All],[Development Tier]]=T48)*(Table20[[#All],[Economic Structure]]=U48)*(Table20[[#All],[Vulnerability Level]]=V48)*(Table20[[#All],[Net Zero Target Status]]=W48),""),1,2,3,4,5,6, 8,9,10),1,1)</f>
        <v>Brunei Darussalam</v>
      </c>
      <c r="C48" s="253" t="str">
        <v>Tier 1 (High)</v>
      </c>
      <c r="D48" s="253" t="str">
        <v>Resource-Dependent</v>
      </c>
      <c r="E48" s="253" t="str">
        <v>Medium Vulnerability (0.40 - 0.50)</v>
      </c>
      <c r="F48" s="253" t="str">
        <v>With Net Zero Target (In Law/Policy)</v>
      </c>
      <c r="G48" s="254">
        <v>2050</v>
      </c>
      <c r="H48" s="255">
        <v>12.157942508343</v>
      </c>
      <c r="I48" s="245">
        <v>3.4482758620689655E-2</v>
      </c>
      <c r="J48" s="256">
        <v>0.4192393968394138</v>
      </c>
      <c r="K48" s="253"/>
      <c r="L48" s="248">
        <f>(SUM(J48:J49)/SUM(H48:H49))</f>
        <v>3.4482758620689655E-2</v>
      </c>
      <c r="M48" s="249">
        <f>IF($L$48&gt;I48,$L$48,I48)</f>
        <v>3.4482758620689655E-2</v>
      </c>
      <c r="T48" s="37" t="s">
        <v>13</v>
      </c>
      <c r="U48" s="34" t="s">
        <v>23</v>
      </c>
      <c r="V48" s="40" t="s">
        <v>22</v>
      </c>
      <c r="W48" s="40" t="s">
        <v>16</v>
      </c>
    </row>
    <row r="49" spans="1:23" ht="15" thickBot="1" x14ac:dyDescent="0.35">
      <c r="A49" s="232"/>
      <c r="B49" s="259" t="str">
        <v>Oman</v>
      </c>
      <c r="C49" s="259" t="str">
        <v>Tier 1 (High)</v>
      </c>
      <c r="D49" s="259" t="str">
        <v>Resource-Dependent</v>
      </c>
      <c r="E49" s="259" t="str">
        <v>Medium Vulnerability (0.40 - 0.50)</v>
      </c>
      <c r="F49" s="259" t="str">
        <v>With Net Zero Target (In Law/Policy)</v>
      </c>
      <c r="G49" s="260">
        <v>2050</v>
      </c>
      <c r="H49" s="261">
        <v>127.44302070563</v>
      </c>
      <c r="I49" s="247">
        <v>3.4482758620689655E-2</v>
      </c>
      <c r="J49" s="262">
        <v>4.3945869208837935</v>
      </c>
      <c r="K49" s="259"/>
      <c r="L49" s="251"/>
      <c r="M49" s="252">
        <f>IF($L$48&gt;I49,$L$48,I49)</f>
        <v>3.4482758620689655E-2</v>
      </c>
    </row>
    <row r="50" spans="1:23" ht="4.8" customHeight="1" thickBot="1" x14ac:dyDescent="0.35">
      <c r="A50" s="232"/>
      <c r="B50" s="267" t="str" cm="1">
        <f t="array" ref="B50:J50">_xlfn._xlws.SORT(_xlfn.CHOOSECOLS(_xlfn._xlws.FILTER(Table20[#All],(Table20[[#All],[Development Tier]]=T50)*(Table20[[#All],[Economic Structure]]=U50)*(Table20[[#All],[Vulnerability Level]]=V50)*(Table20[[#All],[Net Zero Target Status]]=W50),""),1,2,3,4,5,6, 8,9,10),1,1)</f>
        <v>Saudi Arabia</v>
      </c>
      <c r="C50" s="267" t="str">
        <v>Tier 1 (High)</v>
      </c>
      <c r="D50" s="267" t="str">
        <v>Resource-Dependent</v>
      </c>
      <c r="E50" s="267" t="str">
        <v>Medium Vulnerability (0.40 - 0.50)</v>
      </c>
      <c r="F50" s="267" t="str">
        <v>No Net Zero Target/Proposed</v>
      </c>
      <c r="G50" s="269" t="str">
        <v xml:space="preserve"> </v>
      </c>
      <c r="H50" s="270">
        <v>805.15810845823</v>
      </c>
      <c r="I50" s="267" t="str">
        <v xml:space="preserve"> </v>
      </c>
      <c r="J50" s="267" t="str">
        <v xml:space="preserve"> </v>
      </c>
      <c r="K50" s="267"/>
      <c r="L50" s="277"/>
      <c r="M50" s="272">
        <f>M48</f>
        <v>3.4482758620689655E-2</v>
      </c>
      <c r="T50" s="37" t="s">
        <v>13</v>
      </c>
      <c r="U50" s="34" t="s">
        <v>23</v>
      </c>
      <c r="V50" s="40" t="s">
        <v>22</v>
      </c>
      <c r="W50" s="40" t="s">
        <v>20</v>
      </c>
    </row>
    <row r="51" spans="1:23" x14ac:dyDescent="0.3">
      <c r="A51" s="233" t="s">
        <v>25</v>
      </c>
      <c r="B51" t="str" cm="1">
        <f t="array" ref="B51:J60">_xlfn._xlws.SORT(_xlfn.CHOOSECOLS(_xlfn._xlws.FILTER(Table20[#All],(Table20[[#All],[Development Tier]]=T51)*(Table20[[#All],[Economic Structure]]=U51)*(Table20[[#All],[Vulnerability Level]]=V51)*(Table20[[#All],[Net Zero Target Status]]=W51),""),1,2,3,4,5,6, 8,9,10),1,1)</f>
        <v>Argentina</v>
      </c>
      <c r="C51" t="str">
        <v>Tier 2 (Medium-High)</v>
      </c>
      <c r="D51" t="str">
        <v>Services-Dominant</v>
      </c>
      <c r="E51" t="str">
        <v>Low Vulnerability (0.30 - 0.40)</v>
      </c>
      <c r="F51" t="str">
        <v>With Net Zero Target (In Law/Policy)</v>
      </c>
      <c r="G51" s="112">
        <v>2050</v>
      </c>
      <c r="H51" s="150">
        <v>365.68461861929001</v>
      </c>
      <c r="I51" s="278">
        <v>3.4482758620689655E-2</v>
      </c>
      <c r="J51" s="279">
        <v>12.60981443514793</v>
      </c>
      <c r="K51" s="280"/>
      <c r="L51" s="281">
        <f>(SUM(J51:J60)/SUM(H51:H60))</f>
        <v>3.2433615573815223E-2</v>
      </c>
      <c r="M51" s="192">
        <f>IF($L$51&gt;I51,$L$51,I51)</f>
        <v>3.4482758620689655E-2</v>
      </c>
      <c r="T51" s="37" t="s">
        <v>25</v>
      </c>
      <c r="U51" s="38" t="s">
        <v>14</v>
      </c>
      <c r="V51" s="40" t="s">
        <v>17</v>
      </c>
      <c r="W51" s="40" t="s">
        <v>16</v>
      </c>
    </row>
    <row r="52" spans="1:23" x14ac:dyDescent="0.3">
      <c r="A52" s="225"/>
      <c r="B52" t="str">
        <v>Brazil</v>
      </c>
      <c r="C52" t="str">
        <v>Tier 2 (Medium-High)</v>
      </c>
      <c r="D52" t="str">
        <v>Services-Dominant</v>
      </c>
      <c r="E52" t="str">
        <v>Low Vulnerability (0.30 - 0.40)</v>
      </c>
      <c r="F52" t="str">
        <v>With Net Zero Target (In Law/Policy)</v>
      </c>
      <c r="G52" s="112">
        <v>2050</v>
      </c>
      <c r="H52" s="150">
        <v>1300.1688666752</v>
      </c>
      <c r="I52" s="278">
        <v>3.4482758620689655E-2</v>
      </c>
      <c r="J52" s="279">
        <v>44.833409195696554</v>
      </c>
      <c r="K52" s="280"/>
      <c r="L52" s="218"/>
      <c r="M52" s="192">
        <f t="shared" ref="M52:M60" si="3">IF($L$51&gt;I52,$L$51,I52)</f>
        <v>3.4482758620689655E-2</v>
      </c>
    </row>
    <row r="53" spans="1:23" x14ac:dyDescent="0.3">
      <c r="A53" s="225"/>
      <c r="B53" t="str">
        <v>Costa Rica</v>
      </c>
      <c r="C53" t="str">
        <v>Tier 2 (Medium-High)</v>
      </c>
      <c r="D53" t="str">
        <v>Services-Dominant</v>
      </c>
      <c r="E53" t="str">
        <v>Low Vulnerability (0.30 - 0.40)</v>
      </c>
      <c r="F53" t="str">
        <v>With Net Zero Target (In Law/Policy)</v>
      </c>
      <c r="G53" s="112">
        <v>2050</v>
      </c>
      <c r="H53" s="150">
        <v>16.468143919330998</v>
      </c>
      <c r="I53" s="278">
        <v>3.4482758620689655E-2</v>
      </c>
      <c r="J53" s="279">
        <v>0.56786703170106889</v>
      </c>
      <c r="K53" s="280"/>
      <c r="L53" s="218"/>
      <c r="M53" s="192">
        <f t="shared" si="3"/>
        <v>3.4482758620689655E-2</v>
      </c>
    </row>
    <row r="54" spans="1:23" x14ac:dyDescent="0.3">
      <c r="A54" s="225"/>
      <c r="B54" t="str">
        <v>Croatia</v>
      </c>
      <c r="C54" t="str">
        <v>Tier 2 (Medium-High)</v>
      </c>
      <c r="D54" t="str">
        <v>Services-Dominant</v>
      </c>
      <c r="E54" t="str">
        <v>Low Vulnerability (0.30 - 0.40)</v>
      </c>
      <c r="F54" t="str">
        <v>With Net Zero Target (In Law/Policy)</v>
      </c>
      <c r="G54" s="112">
        <v>2050</v>
      </c>
      <c r="H54" s="150">
        <v>25.013482276386998</v>
      </c>
      <c r="I54" s="278">
        <v>3.4482758620689655E-2</v>
      </c>
      <c r="J54" s="279">
        <v>0.86253387159955164</v>
      </c>
      <c r="K54" s="280"/>
      <c r="L54" s="218"/>
      <c r="M54" s="192">
        <f t="shared" si="3"/>
        <v>3.4482758620689655E-2</v>
      </c>
    </row>
    <row r="55" spans="1:23" x14ac:dyDescent="0.3">
      <c r="A55" s="225"/>
      <c r="B55" t="str">
        <v>Georgia</v>
      </c>
      <c r="C55" t="str">
        <v>Tier 2 (Medium-High)</v>
      </c>
      <c r="D55" t="str">
        <v>Services-Dominant</v>
      </c>
      <c r="E55" t="str">
        <v>Low Vulnerability (0.30 - 0.40)</v>
      </c>
      <c r="F55" t="str">
        <v>With Net Zero Target (In Law/Policy)</v>
      </c>
      <c r="G55" s="112">
        <v>2050</v>
      </c>
      <c r="H55" s="150">
        <v>19.049153820466</v>
      </c>
      <c r="I55" s="278">
        <v>3.4482758620689655E-2</v>
      </c>
      <c r="J55" s="279">
        <v>0.65686737311951726</v>
      </c>
      <c r="K55" s="280"/>
      <c r="L55" s="218"/>
      <c r="M55" s="192">
        <f t="shared" si="3"/>
        <v>3.4482758620689655E-2</v>
      </c>
    </row>
    <row r="56" spans="1:23" x14ac:dyDescent="0.3">
      <c r="A56" s="225"/>
      <c r="B56" t="str">
        <v>Malaysia</v>
      </c>
      <c r="C56" t="str">
        <v>Tier 2 (Medium-High)</v>
      </c>
      <c r="D56" t="str">
        <v>Services-Dominant</v>
      </c>
      <c r="E56" t="str">
        <v>Low Vulnerability (0.30 - 0.40)</v>
      </c>
      <c r="F56" t="str">
        <v>With Net Zero Target (In Law/Policy)</v>
      </c>
      <c r="G56" s="112">
        <v>2050</v>
      </c>
      <c r="H56" s="150">
        <v>325.40584765841999</v>
      </c>
      <c r="I56" s="278">
        <v>3.4482758620689655E-2</v>
      </c>
      <c r="J56" s="279">
        <v>11.220891298566206</v>
      </c>
      <c r="K56" s="280"/>
      <c r="L56" s="218"/>
      <c r="M56" s="192">
        <f t="shared" si="3"/>
        <v>3.4482758620689655E-2</v>
      </c>
    </row>
    <row r="57" spans="1:23" x14ac:dyDescent="0.3">
      <c r="A57" s="225"/>
      <c r="B57" t="str">
        <v>Morocco</v>
      </c>
      <c r="C57" t="str">
        <v>Tier 2 (Medium-High)</v>
      </c>
      <c r="D57" t="str">
        <v>Services-Dominant</v>
      </c>
      <c r="E57" t="str">
        <v>Low Vulnerability (0.30 - 0.40)</v>
      </c>
      <c r="F57" t="str">
        <v>With Net Zero Target (In Law/Policy)</v>
      </c>
      <c r="G57" s="112">
        <v>2100</v>
      </c>
      <c r="H57" s="150">
        <v>106.60223103187001</v>
      </c>
      <c r="I57" s="278">
        <v>1.2658227848101266E-2</v>
      </c>
      <c r="J57" s="279">
        <v>1.3493953295173418</v>
      </c>
      <c r="K57" s="280"/>
      <c r="L57" s="218"/>
      <c r="M57" s="192">
        <f t="shared" si="3"/>
        <v>3.2433615573815223E-2</v>
      </c>
    </row>
    <row r="58" spans="1:23" x14ac:dyDescent="0.3">
      <c r="A58" s="225"/>
      <c r="B58" t="str">
        <v>Tunisia</v>
      </c>
      <c r="C58" t="str">
        <v>Tier 2 (Medium-High)</v>
      </c>
      <c r="D58" t="str">
        <v>Services-Dominant</v>
      </c>
      <c r="E58" t="str">
        <v>Low Vulnerability (0.30 - 0.40)</v>
      </c>
      <c r="F58" t="str">
        <v>With Net Zero Target (In Law/Policy)</v>
      </c>
      <c r="G58" s="112">
        <v>2050</v>
      </c>
      <c r="H58" s="150">
        <v>43.578530969543998</v>
      </c>
      <c r="I58" s="278">
        <v>3.4482758620689655E-2</v>
      </c>
      <c r="J58" s="279">
        <v>1.5027079644670345</v>
      </c>
      <c r="K58" s="280"/>
      <c r="L58" s="218"/>
      <c r="M58" s="192">
        <f t="shared" si="3"/>
        <v>3.4482758620689655E-2</v>
      </c>
    </row>
    <row r="59" spans="1:23" x14ac:dyDescent="0.3">
      <c r="A59" s="225"/>
      <c r="B59" t="str">
        <v>Türkiye</v>
      </c>
      <c r="C59" t="str">
        <v>Tier 2 (Medium-High)</v>
      </c>
      <c r="D59" t="str">
        <v>Services-Dominant</v>
      </c>
      <c r="E59" t="str">
        <v>Low Vulnerability (0.30 - 0.40)</v>
      </c>
      <c r="F59" t="str">
        <v>With Net Zero Target (In Law/Policy)</v>
      </c>
      <c r="G59" s="112">
        <v>2053</v>
      </c>
      <c r="H59" s="150">
        <v>606.42985584790995</v>
      </c>
      <c r="I59" s="278">
        <v>3.125E-2</v>
      </c>
      <c r="J59" s="279">
        <v>18.950932995247186</v>
      </c>
      <c r="K59" s="280"/>
      <c r="L59" s="218"/>
      <c r="M59" s="192">
        <f t="shared" si="3"/>
        <v>3.2433615573815223E-2</v>
      </c>
    </row>
    <row r="60" spans="1:23" ht="15" thickBot="1" x14ac:dyDescent="0.35">
      <c r="A60" s="225"/>
      <c r="B60" s="140" t="str">
        <v>Ukraine</v>
      </c>
      <c r="C60" s="140" t="str">
        <v>Tier 2 (Medium-High)</v>
      </c>
      <c r="D60" s="140" t="str">
        <v>Services-Dominant</v>
      </c>
      <c r="E60" s="140" t="str">
        <v>Low Vulnerability (0.30 - 0.40)</v>
      </c>
      <c r="F60" s="140" t="str">
        <v>With Net Zero Target (In Law/Policy)</v>
      </c>
      <c r="G60" s="142">
        <v>2060</v>
      </c>
      <c r="H60" s="149">
        <v>216.09280539526</v>
      </c>
      <c r="I60" s="282">
        <v>2.564102564102564E-2</v>
      </c>
      <c r="J60" s="283">
        <v>5.5408411639810256</v>
      </c>
      <c r="K60" s="284"/>
      <c r="L60" s="285"/>
      <c r="M60" s="193">
        <f t="shared" si="3"/>
        <v>3.2433615573815223E-2</v>
      </c>
    </row>
    <row r="61" spans="1:23" x14ac:dyDescent="0.3">
      <c r="A61" s="225"/>
      <c r="B61" t="str" cm="1">
        <f t="array" ref="B61:J70">_xlfn._xlws.SORT(_xlfn.CHOOSECOLS(_xlfn._xlws.FILTER(Table20[#All],(Table20[[#All],[Development Tier]]=T61)*(Table20[[#All],[Economic Structure]]=U61)*(Table20[[#All],[Vulnerability Level]]=V61)*(Table20[[#All],[Net Zero Target Status]]=W61),""),1,2,3,4,5,6, 8,9,10),1,1)</f>
        <v>Albania</v>
      </c>
      <c r="C61" t="str">
        <v>Tier 2 (Medium-High)</v>
      </c>
      <c r="D61" t="str">
        <v>Services-Dominant</v>
      </c>
      <c r="E61" t="str">
        <v>Low Vulnerability (0.30 - 0.40)</v>
      </c>
      <c r="F61" t="str">
        <v>No Net Zero Target/Proposed</v>
      </c>
      <c r="G61" s="112" t="str">
        <v xml:space="preserve"> </v>
      </c>
      <c r="H61" s="150">
        <v>7.6736715330197001</v>
      </c>
      <c r="I61" s="280" t="str">
        <v xml:space="preserve"> </v>
      </c>
      <c r="J61" s="280" t="str">
        <v xml:space="preserve"> </v>
      </c>
      <c r="K61" s="280"/>
      <c r="L61" s="286"/>
      <c r="M61" s="287">
        <f>$L$51</f>
        <v>3.2433615573815223E-2</v>
      </c>
      <c r="T61" s="37" t="s">
        <v>25</v>
      </c>
      <c r="U61" s="38" t="s">
        <v>14</v>
      </c>
      <c r="V61" s="40" t="s">
        <v>17</v>
      </c>
      <c r="W61" s="40" t="s">
        <v>20</v>
      </c>
    </row>
    <row r="62" spans="1:23" x14ac:dyDescent="0.3">
      <c r="A62" s="225"/>
      <c r="B62" t="str">
        <v>Armenia</v>
      </c>
      <c r="C62" t="str">
        <v>Tier 2 (Medium-High)</v>
      </c>
      <c r="D62" t="str">
        <v>Services-Dominant</v>
      </c>
      <c r="E62" t="str">
        <v>Low Vulnerability (0.30 - 0.40)</v>
      </c>
      <c r="F62" t="str">
        <v>No Net Zero Target/Proposed</v>
      </c>
      <c r="G62" s="112" t="str">
        <v xml:space="preserve"> </v>
      </c>
      <c r="H62" s="150">
        <v>10.836336950669001</v>
      </c>
      <c r="I62" s="280" t="str">
        <v xml:space="preserve"> </v>
      </c>
      <c r="J62" s="280" t="str">
        <v xml:space="preserve"> </v>
      </c>
      <c r="K62" s="280"/>
      <c r="L62" s="288"/>
      <c r="M62" s="287">
        <f t="shared" ref="M62:M70" si="4">$L$51</f>
        <v>3.2433615573815223E-2</v>
      </c>
    </row>
    <row r="63" spans="1:23" x14ac:dyDescent="0.3">
      <c r="A63" s="225"/>
      <c r="B63" t="str">
        <v>Bosnia and Herzegovina</v>
      </c>
      <c r="C63" t="str">
        <v>Tier 2 (Medium-High)</v>
      </c>
      <c r="D63" t="str">
        <v>Services-Dominant</v>
      </c>
      <c r="E63" t="str">
        <v>Low Vulnerability (0.30 - 0.40)</v>
      </c>
      <c r="F63" t="str">
        <v>No Net Zero Target/Proposed</v>
      </c>
      <c r="G63" s="112" t="str">
        <v xml:space="preserve"> </v>
      </c>
      <c r="H63" s="150">
        <v>29.397991348245998</v>
      </c>
      <c r="I63" s="280" t="str">
        <v xml:space="preserve"> </v>
      </c>
      <c r="J63" s="280" t="str">
        <v xml:space="preserve"> </v>
      </c>
      <c r="K63" s="280"/>
      <c r="L63" s="288"/>
      <c r="M63" s="287">
        <f t="shared" si="4"/>
        <v>3.2433615573815223E-2</v>
      </c>
    </row>
    <row r="64" spans="1:23" x14ac:dyDescent="0.3">
      <c r="A64" s="225"/>
      <c r="B64" t="str">
        <v>Bulgaria</v>
      </c>
      <c r="C64" t="str">
        <v>Tier 2 (Medium-High)</v>
      </c>
      <c r="D64" t="str">
        <v>Services-Dominant</v>
      </c>
      <c r="E64" t="str">
        <v>Low Vulnerability (0.30 - 0.40)</v>
      </c>
      <c r="F64" t="str">
        <v>No Net Zero Target/Proposed</v>
      </c>
      <c r="G64" s="112" t="str">
        <v xml:space="preserve"> </v>
      </c>
      <c r="H64" s="150">
        <v>53.372279020840999</v>
      </c>
      <c r="I64" s="280" t="str">
        <v xml:space="preserve"> </v>
      </c>
      <c r="J64" s="280" t="str">
        <v xml:space="preserve"> </v>
      </c>
      <c r="K64" s="280"/>
      <c r="L64" s="288"/>
      <c r="M64" s="287">
        <f t="shared" si="4"/>
        <v>3.2433615573815223E-2</v>
      </c>
    </row>
    <row r="65" spans="1:23" x14ac:dyDescent="0.3">
      <c r="A65" s="225"/>
      <c r="B65" t="str">
        <v>Jordan</v>
      </c>
      <c r="C65" t="str">
        <v>Tier 2 (Medium-High)</v>
      </c>
      <c r="D65" t="str">
        <v>Services-Dominant</v>
      </c>
      <c r="E65" t="str">
        <v>Low Vulnerability (0.30 - 0.40)</v>
      </c>
      <c r="F65" t="str">
        <v>No Net Zero Target/Proposed</v>
      </c>
      <c r="G65" s="112" t="str">
        <v xml:space="preserve"> </v>
      </c>
      <c r="H65" s="150">
        <v>33.407709056244002</v>
      </c>
      <c r="I65" s="280" t="str">
        <v xml:space="preserve"> </v>
      </c>
      <c r="J65" s="280" t="str">
        <v xml:space="preserve"> </v>
      </c>
      <c r="K65" s="280"/>
      <c r="L65" s="288"/>
      <c r="M65" s="287">
        <f t="shared" si="4"/>
        <v>3.2433615573815223E-2</v>
      </c>
    </row>
    <row r="66" spans="1:23" x14ac:dyDescent="0.3">
      <c r="A66" s="225"/>
      <c r="B66" t="str">
        <v>Kyrgyzstan</v>
      </c>
      <c r="C66" t="str">
        <v>Tier 2 (Medium-High)</v>
      </c>
      <c r="D66" t="str">
        <v>Services-Dominant</v>
      </c>
      <c r="E66" t="str">
        <v>Low Vulnerability (0.30 - 0.40)</v>
      </c>
      <c r="F66" t="str">
        <v>No Net Zero Target/Proposed</v>
      </c>
      <c r="G66" s="112" t="str">
        <v xml:space="preserve"> </v>
      </c>
      <c r="H66" s="150">
        <v>21.698229839443002</v>
      </c>
      <c r="I66" s="280" t="str">
        <v xml:space="preserve"> </v>
      </c>
      <c r="J66" s="280" t="str">
        <v xml:space="preserve"> </v>
      </c>
      <c r="K66" s="280"/>
      <c r="L66" s="288"/>
      <c r="M66" s="287">
        <f t="shared" si="4"/>
        <v>3.2433615573815223E-2</v>
      </c>
    </row>
    <row r="67" spans="1:23" x14ac:dyDescent="0.3">
      <c r="A67" s="225"/>
      <c r="B67" t="str">
        <v>Mexico</v>
      </c>
      <c r="C67" t="str">
        <v>Tier 2 (Medium-High)</v>
      </c>
      <c r="D67" t="str">
        <v>Services-Dominant</v>
      </c>
      <c r="E67" t="str">
        <v>Low Vulnerability (0.30 - 0.40)</v>
      </c>
      <c r="F67" t="str">
        <v>No Net Zero Target/Proposed</v>
      </c>
      <c r="G67" s="112" t="str">
        <v xml:space="preserve"> </v>
      </c>
      <c r="H67" s="150">
        <v>712.10209803987004</v>
      </c>
      <c r="I67" s="280" t="str">
        <v xml:space="preserve"> </v>
      </c>
      <c r="J67" s="280" t="str">
        <v xml:space="preserve"> </v>
      </c>
      <c r="K67" s="280"/>
      <c r="L67" s="288"/>
      <c r="M67" s="287">
        <f t="shared" si="4"/>
        <v>3.2433615573815223E-2</v>
      </c>
    </row>
    <row r="68" spans="1:23" x14ac:dyDescent="0.3">
      <c r="A68" s="225"/>
      <c r="B68" t="str">
        <v>Montenegro</v>
      </c>
      <c r="C68" t="str">
        <v>Tier 2 (Medium-High)</v>
      </c>
      <c r="D68" t="str">
        <v>Services-Dominant</v>
      </c>
      <c r="E68" t="str">
        <v>Low Vulnerability (0.30 - 0.40)</v>
      </c>
      <c r="F68" t="str">
        <v>No Net Zero Target/Proposed</v>
      </c>
      <c r="G68" s="112" t="str">
        <v xml:space="preserve"> </v>
      </c>
      <c r="H68" s="150" t="str">
        <v/>
      </c>
      <c r="I68" s="280" t="str">
        <v xml:space="preserve"> </v>
      </c>
      <c r="J68" s="280" t="str">
        <v xml:space="preserve"> </v>
      </c>
      <c r="K68" s="280"/>
      <c r="L68" s="288"/>
      <c r="M68" s="287">
        <f t="shared" si="4"/>
        <v>3.2433615573815223E-2</v>
      </c>
    </row>
    <row r="69" spans="1:23" x14ac:dyDescent="0.3">
      <c r="A69" s="225"/>
      <c r="B69" t="str">
        <v>Paraguay</v>
      </c>
      <c r="C69" t="str">
        <v>Tier 2 (Medium-High)</v>
      </c>
      <c r="D69" t="str">
        <v>Services-Dominant</v>
      </c>
      <c r="E69" t="str">
        <v>Low Vulnerability (0.30 - 0.40)</v>
      </c>
      <c r="F69" t="str">
        <v>No Net Zero Target/Proposed</v>
      </c>
      <c r="G69" s="112" t="str">
        <v xml:space="preserve"> </v>
      </c>
      <c r="H69" s="150">
        <v>41.6245592458</v>
      </c>
      <c r="I69" s="280" t="str">
        <v xml:space="preserve"> </v>
      </c>
      <c r="J69" s="280" t="str">
        <v xml:space="preserve"> </v>
      </c>
      <c r="K69" s="280"/>
      <c r="L69" s="288"/>
      <c r="M69" s="287">
        <f t="shared" si="4"/>
        <v>3.2433615573815223E-2</v>
      </c>
    </row>
    <row r="70" spans="1:23" x14ac:dyDescent="0.3">
      <c r="A70" s="225"/>
      <c r="B70" t="str">
        <v>South Africa</v>
      </c>
      <c r="C70" t="str">
        <v>Tier 2 (Medium-High)</v>
      </c>
      <c r="D70" t="str">
        <v>Services-Dominant</v>
      </c>
      <c r="E70" t="str">
        <v>Low Vulnerability (0.30 - 0.40)</v>
      </c>
      <c r="F70" t="str">
        <v>No Net Zero Target/Proposed</v>
      </c>
      <c r="G70" s="112" t="str">
        <v xml:space="preserve"> </v>
      </c>
      <c r="H70" s="150">
        <v>522.11549112330999</v>
      </c>
      <c r="I70" s="280" t="str">
        <v xml:space="preserve"> </v>
      </c>
      <c r="J70" s="280" t="str">
        <v xml:space="preserve"> </v>
      </c>
      <c r="K70" s="280"/>
      <c r="L70" s="288"/>
      <c r="M70" s="287">
        <f t="shared" si="4"/>
        <v>3.2433615573815223E-2</v>
      </c>
    </row>
    <row r="71" spans="1:23" x14ac:dyDescent="0.3">
      <c r="A71" s="225"/>
      <c r="B71" s="185" t="str" cm="1">
        <f t="array" ref="B71:J76">_xlfn._xlws.SORT(_xlfn.CHOOSECOLS(_xlfn._xlws.FILTER(Table20[#All],(Table20[[#All],[Development Tier]]=T71)*(Table20[[#All],[Economic Structure]]=U71)*(Table20[[#All],[Vulnerability Level]]=V71)*(Table20[[#All],[Net Zero Target Status]]=W71),""),1,2,3,4,5,6, 8,9,10),1,1)</f>
        <v>Colombia</v>
      </c>
      <c r="C71" s="185" t="str">
        <v>Tier 2 (Medium-High)</v>
      </c>
      <c r="D71" s="185" t="str">
        <v>Services-Dominant</v>
      </c>
      <c r="E71" s="185" t="str">
        <v>Medium Vulnerability (0.40 - 0.50)</v>
      </c>
      <c r="F71" s="185" t="str">
        <v>With Net Zero Target (In Law/Policy)</v>
      </c>
      <c r="G71" s="186">
        <v>2050</v>
      </c>
      <c r="H71" s="187">
        <v>223.96663405241</v>
      </c>
      <c r="I71" s="289">
        <v>3.4482758620689655E-2</v>
      </c>
      <c r="J71" s="290">
        <v>7.7229873811175862</v>
      </c>
      <c r="K71" s="291"/>
      <c r="L71" s="292">
        <f>(SUM(J71:J76)/SUM(H71:H76))</f>
        <v>2.7960894051269145E-2</v>
      </c>
      <c r="M71" s="293">
        <f>IF($L$71&gt;I71,$L$71,I71)</f>
        <v>3.4482758620689655E-2</v>
      </c>
      <c r="T71" s="37" t="s">
        <v>25</v>
      </c>
      <c r="U71" s="38" t="s">
        <v>14</v>
      </c>
      <c r="V71" s="40" t="s">
        <v>22</v>
      </c>
      <c r="W71" s="40" t="s">
        <v>16</v>
      </c>
    </row>
    <row r="72" spans="1:23" x14ac:dyDescent="0.3">
      <c r="A72" s="225"/>
      <c r="B72" t="str">
        <v>Lebanon</v>
      </c>
      <c r="C72" t="str">
        <v>Tier 2 (Medium-High)</v>
      </c>
      <c r="D72" t="str">
        <v>Services-Dominant</v>
      </c>
      <c r="E72" t="str">
        <v>Medium Vulnerability (0.40 - 0.50)</v>
      </c>
      <c r="F72" t="str">
        <v>With Net Zero Target (In Law/Policy)</v>
      </c>
      <c r="G72" s="112">
        <v>2050</v>
      </c>
      <c r="H72" s="150">
        <v>24.672324496902</v>
      </c>
      <c r="I72" s="278">
        <v>3.4482758620689655E-2</v>
      </c>
      <c r="J72" s="279">
        <v>0.85076981023800002</v>
      </c>
      <c r="K72" s="280"/>
      <c r="L72" s="218"/>
      <c r="M72" s="192">
        <f t="shared" ref="M72:M75" si="5">IF($L$71&gt;I72,$L$71,I72)</f>
        <v>3.4482758620689655E-2</v>
      </c>
    </row>
    <row r="73" spans="1:23" x14ac:dyDescent="0.3">
      <c r="A73" s="225"/>
      <c r="B73" t="str">
        <v>Namibia</v>
      </c>
      <c r="C73" t="str">
        <v>Tier 2 (Medium-High)</v>
      </c>
      <c r="D73" t="str">
        <v>Services-Dominant</v>
      </c>
      <c r="E73" t="str">
        <v>Medium Vulnerability (0.40 - 0.50)</v>
      </c>
      <c r="F73" t="str">
        <v>With Net Zero Target (In Law/Policy)</v>
      </c>
      <c r="G73" s="112">
        <v>2050</v>
      </c>
      <c r="H73" s="150">
        <v>12.885675050293001</v>
      </c>
      <c r="I73" s="278">
        <v>3.4482758620689655E-2</v>
      </c>
      <c r="J73" s="279">
        <v>0.44433362242389657</v>
      </c>
      <c r="K73" s="280"/>
      <c r="L73" s="218"/>
      <c r="M73" s="192">
        <f t="shared" si="5"/>
        <v>3.4482758620689655E-2</v>
      </c>
    </row>
    <row r="74" spans="1:23" x14ac:dyDescent="0.3">
      <c r="A74" s="225"/>
      <c r="B74" t="str">
        <v>Romania</v>
      </c>
      <c r="C74" t="str">
        <v>Tier 2 (Medium-High)</v>
      </c>
      <c r="D74" t="str">
        <v>Services-Dominant</v>
      </c>
      <c r="E74" t="str">
        <v>Medium Vulnerability (0.40 - 0.50)</v>
      </c>
      <c r="F74" t="str">
        <v>With Net Zero Target (In Law/Policy)</v>
      </c>
      <c r="G74" s="112">
        <v>2050</v>
      </c>
      <c r="H74" s="150">
        <v>105.85240058122</v>
      </c>
      <c r="I74" s="278">
        <v>3.4482758620689655E-2</v>
      </c>
      <c r="J74" s="279">
        <v>3.6500827786627585</v>
      </c>
      <c r="K74" s="280"/>
      <c r="L74" s="218"/>
      <c r="M74" s="192">
        <f t="shared" si="5"/>
        <v>3.4482758620689655E-2</v>
      </c>
    </row>
    <row r="75" spans="1:23" x14ac:dyDescent="0.3">
      <c r="A75" s="225"/>
      <c r="B75" t="str">
        <v>Sri Lanka</v>
      </c>
      <c r="C75" t="str">
        <v>Tier 2 (Medium-High)</v>
      </c>
      <c r="D75" t="str">
        <v>Services-Dominant</v>
      </c>
      <c r="E75" t="str">
        <v>Medium Vulnerability (0.40 - 0.50)</v>
      </c>
      <c r="F75" t="str">
        <v>With Net Zero Target (In Law/Policy)</v>
      </c>
      <c r="G75" s="112">
        <v>2060</v>
      </c>
      <c r="H75" s="150">
        <v>38.403849844142002</v>
      </c>
      <c r="I75" s="278">
        <v>2.564102564102564E-2</v>
      </c>
      <c r="J75" s="279">
        <v>0.98471409856774361</v>
      </c>
      <c r="K75" s="280"/>
      <c r="L75" s="218"/>
      <c r="M75" s="192">
        <f t="shared" si="5"/>
        <v>2.7960894051269145E-2</v>
      </c>
    </row>
    <row r="76" spans="1:23" x14ac:dyDescent="0.3">
      <c r="A76" s="225"/>
      <c r="B76" s="181" t="str">
        <v>Thailand</v>
      </c>
      <c r="C76" s="181" t="str">
        <v>Tier 2 (Medium-High)</v>
      </c>
      <c r="D76" s="181" t="str">
        <v>Services-Dominant</v>
      </c>
      <c r="E76" s="181" t="str">
        <v>Medium Vulnerability (0.40 - 0.50)</v>
      </c>
      <c r="F76" s="181" t="str">
        <v>With Net Zero Target (In Law/Policy)</v>
      </c>
      <c r="G76" s="182">
        <v>2065</v>
      </c>
      <c r="H76" s="182">
        <v>440.78301465571002</v>
      </c>
      <c r="I76" s="278">
        <v>2.2727272727272728E-2</v>
      </c>
      <c r="J76" s="294">
        <v>10.017795787629774</v>
      </c>
      <c r="K76" s="295"/>
      <c r="L76" s="296"/>
      <c r="M76" s="194">
        <f>$L$71</f>
        <v>2.7960894051269145E-2</v>
      </c>
      <c r="T76" s="37" t="s">
        <v>25</v>
      </c>
      <c r="U76" s="38" t="s">
        <v>14</v>
      </c>
      <c r="V76" s="40" t="s">
        <v>22</v>
      </c>
      <c r="W76" s="40" t="s">
        <v>20</v>
      </c>
    </row>
    <row r="77" spans="1:23" x14ac:dyDescent="0.3">
      <c r="A77" s="225"/>
      <c r="B77" t="str" cm="1">
        <f t="array" ref="B77:J85">_xlfn._xlws.SORT(_xlfn.CHOOSECOLS(_xlfn._xlws.FILTER(Table20[#All],(Table20[[#All],[Development Tier]]=T76)*(Table20[[#All],[Economic Structure]]=U76)*(Table20[[#All],[Vulnerability Level]]=V76)*(Table20[[#All],[Net Zero Target Status]]=W76),""),1,2,3,4,5,6, 8,9,10),1,1)</f>
        <v>Botswana</v>
      </c>
      <c r="C77" t="str">
        <v>Tier 2 (Medium-High)</v>
      </c>
      <c r="D77" t="str">
        <v>Services-Dominant</v>
      </c>
      <c r="E77" t="str">
        <v>Medium Vulnerability (0.40 - 0.50)</v>
      </c>
      <c r="F77" t="str">
        <v>No Net Zero Target/Proposed</v>
      </c>
      <c r="G77" s="112" t="str">
        <v xml:space="preserve"> </v>
      </c>
      <c r="H77" s="150">
        <v>12.712755146957001</v>
      </c>
      <c r="I77" s="297" t="str">
        <v xml:space="preserve"> </v>
      </c>
      <c r="J77" s="280" t="str">
        <v xml:space="preserve"> </v>
      </c>
      <c r="K77" s="280"/>
      <c r="L77" s="62"/>
      <c r="M77" s="287">
        <f t="shared" ref="M77:M85" si="6">$L$71</f>
        <v>2.7960894051269145E-2</v>
      </c>
    </row>
    <row r="78" spans="1:23" x14ac:dyDescent="0.3">
      <c r="A78" s="225"/>
      <c r="B78" t="str">
        <v>Cameroon</v>
      </c>
      <c r="C78" t="str">
        <v>Tier 2 (Medium-High)</v>
      </c>
      <c r="D78" t="str">
        <v>Services-Dominant</v>
      </c>
      <c r="E78" t="str">
        <v>Medium Vulnerability (0.40 - 0.50)</v>
      </c>
      <c r="F78" t="str">
        <v>No Net Zero Target/Proposed</v>
      </c>
      <c r="G78" s="112" t="str">
        <v xml:space="preserve"> </v>
      </c>
      <c r="H78" s="150">
        <v>39.377188823330997</v>
      </c>
      <c r="I78" s="297" t="str">
        <v xml:space="preserve"> </v>
      </c>
      <c r="J78" s="280" t="str">
        <v xml:space="preserve"> </v>
      </c>
      <c r="K78" s="280"/>
      <c r="L78" s="62"/>
      <c r="M78" s="287">
        <f t="shared" si="6"/>
        <v>2.7960894051269145E-2</v>
      </c>
    </row>
    <row r="79" spans="1:23" x14ac:dyDescent="0.3">
      <c r="A79" s="225"/>
      <c r="B79" t="str">
        <v>Ecuador</v>
      </c>
      <c r="C79" t="str">
        <v>Tier 2 (Medium-High)</v>
      </c>
      <c r="D79" t="str">
        <v>Services-Dominant</v>
      </c>
      <c r="E79" t="str">
        <v>Medium Vulnerability (0.40 - 0.50)</v>
      </c>
      <c r="F79" t="str">
        <v>No Net Zero Target/Proposed</v>
      </c>
      <c r="G79" s="112" t="str">
        <v xml:space="preserve"> </v>
      </c>
      <c r="H79" s="150">
        <v>73.604607615068005</v>
      </c>
      <c r="I79" s="297" t="str">
        <v xml:space="preserve"> </v>
      </c>
      <c r="J79" s="280" t="str">
        <v xml:space="preserve"> </v>
      </c>
      <c r="K79" s="280"/>
      <c r="L79" s="62"/>
      <c r="M79" s="287">
        <f t="shared" si="6"/>
        <v>2.7960894051269145E-2</v>
      </c>
    </row>
    <row r="80" spans="1:23" x14ac:dyDescent="0.3">
      <c r="A80" s="225"/>
      <c r="B80" t="str">
        <v>Egypt</v>
      </c>
      <c r="C80" t="str">
        <v>Tier 2 (Medium-High)</v>
      </c>
      <c r="D80" t="str">
        <v>Services-Dominant</v>
      </c>
      <c r="E80" t="str">
        <v>Medium Vulnerability (0.40 - 0.50)</v>
      </c>
      <c r="F80" t="str">
        <v>No Net Zero Target/Proposed</v>
      </c>
      <c r="G80" s="112" t="str">
        <v xml:space="preserve"> </v>
      </c>
      <c r="H80" s="150">
        <v>335.96804878175999</v>
      </c>
      <c r="I80" s="280" t="str">
        <v xml:space="preserve"> </v>
      </c>
      <c r="J80" s="280" t="str">
        <v xml:space="preserve"> </v>
      </c>
      <c r="K80" s="280"/>
      <c r="L80" s="62"/>
      <c r="M80" s="287">
        <f t="shared" si="6"/>
        <v>2.7960894051269145E-2</v>
      </c>
    </row>
    <row r="81" spans="1:23" x14ac:dyDescent="0.3">
      <c r="A81" s="225"/>
      <c r="B81" t="str">
        <v>El Salvador</v>
      </c>
      <c r="C81" t="str">
        <v>Tier 2 (Medium-High)</v>
      </c>
      <c r="D81" t="str">
        <v>Services-Dominant</v>
      </c>
      <c r="E81" t="str">
        <v>Medium Vulnerability (0.40 - 0.50)</v>
      </c>
      <c r="F81" t="str">
        <v>No Net Zero Target/Proposed</v>
      </c>
      <c r="G81" s="112" t="str">
        <v xml:space="preserve"> </v>
      </c>
      <c r="H81" s="150">
        <v>13.051313657078</v>
      </c>
      <c r="I81" s="280" t="str">
        <v xml:space="preserve"> </v>
      </c>
      <c r="J81" s="280" t="str">
        <v xml:space="preserve"> </v>
      </c>
      <c r="K81" s="280"/>
      <c r="L81" s="62"/>
      <c r="M81" s="287">
        <f t="shared" si="6"/>
        <v>2.7960894051269145E-2</v>
      </c>
    </row>
    <row r="82" spans="1:23" x14ac:dyDescent="0.3">
      <c r="A82" s="225"/>
      <c r="B82" t="str">
        <v>Honduras</v>
      </c>
      <c r="C82" t="str">
        <v>Tier 2 (Medium-High)</v>
      </c>
      <c r="D82" t="str">
        <v>Services-Dominant</v>
      </c>
      <c r="E82" t="str">
        <v>Medium Vulnerability (0.40 - 0.50)</v>
      </c>
      <c r="F82" t="str">
        <v>No Net Zero Target/Proposed</v>
      </c>
      <c r="G82" s="112" t="str">
        <v xml:space="preserve"> </v>
      </c>
      <c r="H82" s="150">
        <v>22.920141542444</v>
      </c>
      <c r="I82" s="280" t="str">
        <v xml:space="preserve"> </v>
      </c>
      <c r="J82" s="280" t="str">
        <v xml:space="preserve"> </v>
      </c>
      <c r="K82" s="280"/>
      <c r="L82" s="62"/>
      <c r="M82" s="287">
        <f t="shared" si="6"/>
        <v>2.7960894051269145E-2</v>
      </c>
    </row>
    <row r="83" spans="1:23" x14ac:dyDescent="0.3">
      <c r="A83" s="225"/>
      <c r="B83" t="str">
        <v>Nicaragua</v>
      </c>
      <c r="C83" t="str">
        <v>Tier 2 (Medium-High)</v>
      </c>
      <c r="D83" t="str">
        <v>Services-Dominant</v>
      </c>
      <c r="E83" t="str">
        <v>Medium Vulnerability (0.40 - 0.50)</v>
      </c>
      <c r="F83" t="str">
        <v>No Net Zero Target/Proposed</v>
      </c>
      <c r="G83" s="112" t="str">
        <v xml:space="preserve"> </v>
      </c>
      <c r="H83" s="150">
        <v>20.628271187746002</v>
      </c>
      <c r="I83" s="280" t="str">
        <v xml:space="preserve"> </v>
      </c>
      <c r="J83" s="280" t="str">
        <v xml:space="preserve"> </v>
      </c>
      <c r="K83" s="280"/>
      <c r="L83" s="62"/>
      <c r="M83" s="287">
        <f t="shared" si="6"/>
        <v>2.7960894051269145E-2</v>
      </c>
    </row>
    <row r="84" spans="1:23" x14ac:dyDescent="0.3">
      <c r="A84" s="225"/>
      <c r="B84" t="str">
        <v>Philippines</v>
      </c>
      <c r="C84" t="str">
        <v>Tier 2 (Medium-High)</v>
      </c>
      <c r="D84" t="str">
        <v>Services-Dominant</v>
      </c>
      <c r="E84" t="str">
        <v>Medium Vulnerability (0.40 - 0.50)</v>
      </c>
      <c r="F84" t="str">
        <v>No Net Zero Target/Proposed</v>
      </c>
      <c r="G84" s="112" t="str">
        <v xml:space="preserve"> </v>
      </c>
      <c r="H84" s="150">
        <v>256.14715481705002</v>
      </c>
      <c r="I84" s="280" t="str">
        <v xml:space="preserve"> </v>
      </c>
      <c r="J84" s="280" t="str">
        <v xml:space="preserve"> </v>
      </c>
      <c r="K84" s="280"/>
      <c r="L84" s="62"/>
      <c r="M84" s="287">
        <f t="shared" si="6"/>
        <v>2.7960894051269145E-2</v>
      </c>
    </row>
    <row r="85" spans="1:23" ht="15" thickBot="1" x14ac:dyDescent="0.35">
      <c r="A85" s="225"/>
      <c r="B85" t="str">
        <v>Serbia</v>
      </c>
      <c r="C85" t="str">
        <v>Tier 2 (Medium-High)</v>
      </c>
      <c r="D85" t="str">
        <v>Services-Dominant</v>
      </c>
      <c r="E85" t="str">
        <v>Medium Vulnerability (0.40 - 0.50)</v>
      </c>
      <c r="F85" t="str">
        <v>No Net Zero Target/Proposed</v>
      </c>
      <c r="G85" s="112" t="str">
        <v xml:space="preserve"> </v>
      </c>
      <c r="H85" s="150">
        <v>67.214992478558003</v>
      </c>
      <c r="I85" s="280" t="str">
        <v xml:space="preserve"> </v>
      </c>
      <c r="J85" s="280" t="str">
        <v xml:space="preserve"> </v>
      </c>
      <c r="K85" s="284"/>
      <c r="L85" s="298"/>
      <c r="M85" s="299">
        <f t="shared" si="6"/>
        <v>2.7960894051269145E-2</v>
      </c>
    </row>
    <row r="86" spans="1:23" ht="15" thickBot="1" x14ac:dyDescent="0.35">
      <c r="A86" s="225"/>
      <c r="B86" s="143" t="str" cm="1">
        <f t="array" ref="B86:J86">_xlfn._xlws.SORT(_xlfn.CHOOSECOLS(_xlfn._xlws.FILTER(Table20[#All],(Table20[[#All],[Development Tier]]=T86)*(Table20[[#All],[Economic Structure]]=U86)*(Table20[[#All],[Vulnerability Level]]=V86)*(Table20[[#All],[Net Zero Target Status]]=W86),""),1,2,3,4,5,6, 8,9,10),1,1)</f>
        <v>Kenya</v>
      </c>
      <c r="C86" s="143" t="str">
        <v>Tier 2 (Medium-High)</v>
      </c>
      <c r="D86" s="143" t="str">
        <v>Services-Dominant</v>
      </c>
      <c r="E86" s="143" t="str">
        <v>High Vulnerability (&gt; 0.50)</v>
      </c>
      <c r="F86" s="143" t="str">
        <v>No Net Zero Target/Proposed</v>
      </c>
      <c r="G86" s="144" t="str">
        <v xml:space="preserve"> </v>
      </c>
      <c r="H86" s="151">
        <v>107.97690921511</v>
      </c>
      <c r="I86" s="300" t="str">
        <v xml:space="preserve"> </v>
      </c>
      <c r="J86" s="300" t="str">
        <v xml:space="preserve"> </v>
      </c>
      <c r="K86" s="300"/>
      <c r="L86" s="301"/>
      <c r="M86" s="302">
        <f>L71</f>
        <v>2.7960894051269145E-2</v>
      </c>
      <c r="T86" s="37" t="s">
        <v>25</v>
      </c>
      <c r="U86" s="38" t="s">
        <v>14</v>
      </c>
      <c r="V86" s="40" t="s">
        <v>26</v>
      </c>
      <c r="W86" s="40" t="s">
        <v>20</v>
      </c>
    </row>
    <row r="87" spans="1:23" ht="15" thickBot="1" x14ac:dyDescent="0.35">
      <c r="A87" s="225"/>
      <c r="B87" t="str" cm="1">
        <f t="array" ref="B87:J87">_xlfn._xlws.SORT(_xlfn.CHOOSECOLS(_xlfn._xlws.FILTER(Table20[#All],(Table20[[#All],[Development Tier]]=T87)*(Table20[[#All],[Economic Structure]]=U87)*(Table20[[#All],[Vulnerability Level]]=V87)*(Table20[[#All],[Net Zero Target Status]]=W87),""),1,2,3,4,5,6, 8,9,10),1,1)</f>
        <v>China</v>
      </c>
      <c r="C87" t="str">
        <v>Tier 2 (Medium-High)</v>
      </c>
      <c r="D87" t="str">
        <v>Industry-Dominant</v>
      </c>
      <c r="E87" t="str">
        <v>Low Vulnerability (0.30 - 0.40)</v>
      </c>
      <c r="F87" t="str">
        <v>With Net Zero Target (In Law/Policy)</v>
      </c>
      <c r="G87" s="112">
        <v>2060</v>
      </c>
      <c r="H87" s="150">
        <v>15943.986552905</v>
      </c>
      <c r="I87" s="278">
        <v>2.564102564102564E-2</v>
      </c>
      <c r="J87" s="303">
        <v>408.8201680232051</v>
      </c>
      <c r="K87" s="280"/>
      <c r="L87" s="303"/>
      <c r="M87" s="287">
        <f>I87</f>
        <v>2.564102564102564E-2</v>
      </c>
      <c r="T87" s="37" t="s">
        <v>25</v>
      </c>
      <c r="U87" s="34" t="s">
        <v>21</v>
      </c>
      <c r="V87" s="40" t="s">
        <v>17</v>
      </c>
      <c r="W87" s="40" t="s">
        <v>16</v>
      </c>
    </row>
    <row r="88" spans="1:23" x14ac:dyDescent="0.3">
      <c r="A88" s="225"/>
      <c r="B88" s="136" t="str" cm="1">
        <f t="array" ref="B88:J90">_xlfn._xlws.SORT(_xlfn.CHOOSECOLS(_xlfn._xlws.FILTER(Table20[#All],(Table20[[#All],[Development Tier]]=T88)*(Table20[[#All],[Economic Structure]]=U88)*(Table20[[#All],[Vulnerability Level]]=V88)*(Table20[[#All],[Net Zero Target Status]]=W88),""),1,2,3,4,5,6, 8,9,10),1,1)</f>
        <v>Algeria</v>
      </c>
      <c r="C88" s="136" t="str">
        <v>Tier 2 (Medium-High)</v>
      </c>
      <c r="D88" s="136" t="str">
        <v>Industry-Dominant</v>
      </c>
      <c r="E88" s="136" t="str">
        <v>Low Vulnerability (0.30 - 0.40)</v>
      </c>
      <c r="F88" s="136" t="str">
        <v>No Net Zero Target/Proposed</v>
      </c>
      <c r="G88" s="138" t="str">
        <v xml:space="preserve"> </v>
      </c>
      <c r="H88" s="152">
        <v>256.79213126858002</v>
      </c>
      <c r="I88" s="304" t="str">
        <v xml:space="preserve"> </v>
      </c>
      <c r="J88" s="304" t="str">
        <v xml:space="preserve"> </v>
      </c>
      <c r="K88" s="304"/>
      <c r="L88" s="286"/>
      <c r="M88" s="305">
        <f>$M$87</f>
        <v>2.564102564102564E-2</v>
      </c>
      <c r="T88" s="37" t="s">
        <v>25</v>
      </c>
      <c r="U88" s="34" t="s">
        <v>21</v>
      </c>
      <c r="V88" s="40" t="s">
        <v>17</v>
      </c>
      <c r="W88" s="40" t="s">
        <v>20</v>
      </c>
    </row>
    <row r="89" spans="1:23" x14ac:dyDescent="0.3">
      <c r="A89" s="225"/>
      <c r="B89" t="str">
        <v>Belarus</v>
      </c>
      <c r="C89" t="str">
        <v>Tier 2 (Medium-High)</v>
      </c>
      <c r="D89" t="str">
        <v>Industry-Dominant</v>
      </c>
      <c r="E89" t="str">
        <v>Low Vulnerability (0.30 - 0.40)</v>
      </c>
      <c r="F89" t="str">
        <v>No Net Zero Target/Proposed</v>
      </c>
      <c r="G89" s="112" t="str">
        <v xml:space="preserve"> </v>
      </c>
      <c r="H89" s="150">
        <v>84.277601484293001</v>
      </c>
      <c r="I89" s="280" t="str">
        <v xml:space="preserve"> </v>
      </c>
      <c r="J89" s="280" t="str">
        <v xml:space="preserve"> </v>
      </c>
      <c r="K89" s="280"/>
      <c r="L89" s="288"/>
      <c r="M89" s="287">
        <f>$M$87</f>
        <v>2.564102564102564E-2</v>
      </c>
    </row>
    <row r="90" spans="1:23" ht="15" thickBot="1" x14ac:dyDescent="0.35">
      <c r="A90" s="225"/>
      <c r="B90" s="140" t="str">
        <v>Uzbekistan</v>
      </c>
      <c r="C90" s="140" t="str">
        <v>Tier 2 (Medium-High)</v>
      </c>
      <c r="D90" s="140" t="str">
        <v>Industry-Dominant</v>
      </c>
      <c r="E90" s="140" t="str">
        <v>Low Vulnerability (0.30 - 0.40)</v>
      </c>
      <c r="F90" s="140" t="str">
        <v>No Net Zero Target/Proposed</v>
      </c>
      <c r="G90" s="142" t="str">
        <v xml:space="preserve"> </v>
      </c>
      <c r="H90" s="149">
        <v>214.53138443860999</v>
      </c>
      <c r="I90" s="284" t="str">
        <v xml:space="preserve"> </v>
      </c>
      <c r="J90" s="284" t="str">
        <v xml:space="preserve"> </v>
      </c>
      <c r="K90" s="284"/>
      <c r="L90" s="306"/>
      <c r="M90" s="299">
        <f>$M$87</f>
        <v>2.564102564102564E-2</v>
      </c>
    </row>
    <row r="91" spans="1:23" x14ac:dyDescent="0.3">
      <c r="A91" s="225"/>
      <c r="B91" s="136" t="str" cm="1">
        <f t="array" ref="B91:J94">_xlfn._xlws.SORT(_xlfn.CHOOSECOLS(_xlfn._xlws.FILTER(Table20[#All],(Table20[[#All],[Development Tier]]=T91)*(Table20[[#All],[Economic Structure]]=U91)*(Table20[[#All],[Vulnerability Level]]=V91)*(Table20[[#All],[Net Zero Target Status]]=W91),""),1,2,3,4,5,6, 8,9,10),1,1)</f>
        <v>Cambodia</v>
      </c>
      <c r="C91" s="136" t="str">
        <v>Tier 2 (Medium-High)</v>
      </c>
      <c r="D91" s="136" t="str">
        <v>Industry-Dominant</v>
      </c>
      <c r="E91" s="136" t="str">
        <v>Medium Vulnerability (0.40 - 0.50)</v>
      </c>
      <c r="F91" s="136" t="str">
        <v>With Net Zero Target (In Law/Policy)</v>
      </c>
      <c r="G91" s="138">
        <v>2050</v>
      </c>
      <c r="H91" s="152">
        <v>48.774832204749998</v>
      </c>
      <c r="I91" s="307">
        <v>3.4482758620689655E-2</v>
      </c>
      <c r="J91" s="308">
        <v>1.6818907656810345</v>
      </c>
      <c r="K91" s="304"/>
      <c r="L91" s="281">
        <f>(SUM(J91:J94)/SUM(H91:H94))</f>
        <v>3.4482758620689648E-2</v>
      </c>
      <c r="M91" s="309">
        <f>IF($L$91&gt;I91,$L$91,I91)</f>
        <v>3.4482758620689655E-2</v>
      </c>
      <c r="T91" s="37" t="s">
        <v>25</v>
      </c>
      <c r="U91" s="34" t="s">
        <v>21</v>
      </c>
      <c r="V91" s="40" t="s">
        <v>22</v>
      </c>
      <c r="W91" s="40" t="s">
        <v>16</v>
      </c>
    </row>
    <row r="92" spans="1:23" x14ac:dyDescent="0.3">
      <c r="A92" s="225"/>
      <c r="B92" t="str">
        <v>Lao People's Democratic Republic</v>
      </c>
      <c r="C92" t="str">
        <v>Tier 2 (Medium-High)</v>
      </c>
      <c r="D92" t="str">
        <v>Industry-Dominant</v>
      </c>
      <c r="E92" t="str">
        <v>Medium Vulnerability (0.40 - 0.50)</v>
      </c>
      <c r="F92" t="str">
        <v>With Net Zero Target (In Law/Policy)</v>
      </c>
      <c r="G92" s="112">
        <v>2050</v>
      </c>
      <c r="H92" s="150">
        <v>42.056212706049003</v>
      </c>
      <c r="I92" s="297">
        <v>3.4482758620689655E-2</v>
      </c>
      <c r="J92" s="310">
        <v>1.450214231243069</v>
      </c>
      <c r="K92" s="280"/>
      <c r="L92" s="218"/>
      <c r="M92" s="192">
        <f t="shared" ref="M92:M94" si="7">IF($L$91&gt;I92,$L$91,I92)</f>
        <v>3.4482758620689655E-2</v>
      </c>
    </row>
    <row r="93" spans="1:23" x14ac:dyDescent="0.3">
      <c r="A93" s="225"/>
      <c r="B93" t="str">
        <v>Peru</v>
      </c>
      <c r="C93" t="str">
        <v>Tier 2 (Medium-High)</v>
      </c>
      <c r="D93" t="str">
        <v>Industry-Dominant</v>
      </c>
      <c r="E93" t="str">
        <v>Medium Vulnerability (0.40 - 0.50)</v>
      </c>
      <c r="F93" t="str">
        <v>With Net Zero Target (In Law/Policy)</v>
      </c>
      <c r="G93" s="112">
        <v>2050</v>
      </c>
      <c r="H93" s="150">
        <v>94.048681371835997</v>
      </c>
      <c r="I93" s="297">
        <v>3.4482758620689655E-2</v>
      </c>
      <c r="J93" s="310">
        <v>3.2430579783391722</v>
      </c>
      <c r="K93" s="280"/>
      <c r="L93" s="218"/>
      <c r="M93" s="192">
        <f t="shared" si="7"/>
        <v>3.4482758620689655E-2</v>
      </c>
    </row>
    <row r="94" spans="1:23" ht="15" thickBot="1" x14ac:dyDescent="0.35">
      <c r="A94" s="225"/>
      <c r="B94" s="140" t="str">
        <v>Viet Nam</v>
      </c>
      <c r="C94" s="140" t="str">
        <v>Tier 2 (Medium-High)</v>
      </c>
      <c r="D94" s="140" t="str">
        <v>Industry-Dominant</v>
      </c>
      <c r="E94" s="140" t="str">
        <v>Medium Vulnerability (0.40 - 0.50)</v>
      </c>
      <c r="F94" s="140" t="str">
        <v>With Net Zero Target (In Law/Policy)</v>
      </c>
      <c r="G94" s="142">
        <v>2050</v>
      </c>
      <c r="H94" s="149">
        <v>524.13346380418</v>
      </c>
      <c r="I94" s="311">
        <v>3.4482758620689655E-2</v>
      </c>
      <c r="J94" s="312">
        <v>18.073567717385515</v>
      </c>
      <c r="K94" s="284"/>
      <c r="L94" s="285"/>
      <c r="M94" s="193">
        <f t="shared" si="7"/>
        <v>3.4482758620689655E-2</v>
      </c>
    </row>
    <row r="95" spans="1:23" ht="15" thickBot="1" x14ac:dyDescent="0.35">
      <c r="A95" s="225"/>
      <c r="B95" s="143" t="str" cm="1">
        <f t="array" ref="B95:J95">_xlfn._xlws.SORT(_xlfn.CHOOSECOLS(_xlfn._xlws.FILTER(Table20[#All],(Table20[[#All],[Development Tier]]=T95)*(Table20[[#All],[Economic Structure]]=U95)*(Table20[[#All],[Vulnerability Level]]=V95)*(Table20[[#All],[Net Zero Target Status]]=W95),""),1,2,3,4,5,6, 8,9,10),1,1)</f>
        <v>Indonesia</v>
      </c>
      <c r="C95" s="143" t="str">
        <v>Tier 2 (Medium-High)</v>
      </c>
      <c r="D95" s="143" t="str">
        <v>Industry-Dominant</v>
      </c>
      <c r="E95" s="143" t="str">
        <v>Medium Vulnerability (0.40 - 0.50)</v>
      </c>
      <c r="F95" s="143" t="str">
        <v>No Net Zero Target/Proposed</v>
      </c>
      <c r="G95" s="144" t="str">
        <v xml:space="preserve"> </v>
      </c>
      <c r="H95" s="151">
        <v>1200.1997867973</v>
      </c>
      <c r="I95" s="300" t="str">
        <v xml:space="preserve"> </v>
      </c>
      <c r="J95" s="300" t="str">
        <v xml:space="preserve"> </v>
      </c>
      <c r="K95" s="300"/>
      <c r="L95" s="313"/>
      <c r="M95" s="302">
        <f>L91</f>
        <v>3.4482758620689648E-2</v>
      </c>
      <c r="T95" s="37" t="s">
        <v>25</v>
      </c>
      <c r="U95" s="34" t="s">
        <v>21</v>
      </c>
      <c r="V95" s="40" t="s">
        <v>22</v>
      </c>
      <c r="W95" s="40" t="s">
        <v>20</v>
      </c>
    </row>
    <row r="96" spans="1:23" ht="15" thickBot="1" x14ac:dyDescent="0.35">
      <c r="A96" s="225"/>
      <c r="B96" s="136" t="str" cm="1">
        <f t="array" ref="B96:J96">_xlfn._xlws.SORT(_xlfn.CHOOSECOLS(_xlfn._xlws.FILTER(Table20[#All],(Table20[[#All],[Development Tier]]=T96)*(Table20[[#All],[Economic Structure]]=U96)*(Table20[[#All],[Vulnerability Level]]=V96)*(Table20[[#All],[Net Zero Target Status]]=W96),""),1,2,3,4,5,6, 8,9,10),1,1)</f>
        <v>Kazakhstan</v>
      </c>
      <c r="C96" s="136" t="str">
        <v>Tier 2 (Medium-High)</v>
      </c>
      <c r="D96" s="136" t="str">
        <v>Resource-Dependent</v>
      </c>
      <c r="E96" s="136" t="str">
        <v>Low Vulnerability (0.30 - 0.40)</v>
      </c>
      <c r="F96" s="136" t="str">
        <v>With Net Zero Target (In Law/Policy)</v>
      </c>
      <c r="G96" s="138">
        <v>2060</v>
      </c>
      <c r="H96" s="152">
        <v>320.34998496393001</v>
      </c>
      <c r="I96" s="307">
        <v>2.564102564102564E-2</v>
      </c>
      <c r="J96" s="308">
        <v>8.2141021785623085</v>
      </c>
      <c r="K96" s="304"/>
      <c r="L96" s="314">
        <f>I96</f>
        <v>2.564102564102564E-2</v>
      </c>
      <c r="M96" s="309">
        <f>L96</f>
        <v>2.564102564102564E-2</v>
      </c>
      <c r="T96" s="37" t="s">
        <v>25</v>
      </c>
      <c r="U96" s="34" t="s">
        <v>23</v>
      </c>
      <c r="V96" s="40" t="s">
        <v>17</v>
      </c>
      <c r="W96" s="40" t="s">
        <v>16</v>
      </c>
    </row>
    <row r="97" spans="1:23" x14ac:dyDescent="0.3">
      <c r="A97" s="225"/>
      <c r="B97" s="136" t="str" cm="1">
        <f t="array" ref="B97:J99">_xlfn._xlws.SORT(_xlfn.CHOOSECOLS(_xlfn._xlws.FILTER(Table20[#All],(Table20[[#All],[Development Tier]]=T97)*(Table20[[#All],[Economic Structure]]=U97)*(Table20[[#All],[Vulnerability Level]]=V97)*(Table20[[#All],[Net Zero Target Status]]=W97),""),1,2,3,4,5,6, 8,9,10),1,1)</f>
        <v>Iran (Islamic Republic of)</v>
      </c>
      <c r="C97" s="136" t="str">
        <v>Tier 2 (Medium-High)</v>
      </c>
      <c r="D97" s="136" t="str">
        <v>Resource-Dependent</v>
      </c>
      <c r="E97" s="136" t="str">
        <v>Low Vulnerability (0.30 - 0.40)</v>
      </c>
      <c r="F97" s="136" t="str">
        <v>No Net Zero Target/Proposed</v>
      </c>
      <c r="G97" s="138" t="str">
        <v xml:space="preserve"> </v>
      </c>
      <c r="H97" s="152">
        <v>996.75268082289995</v>
      </c>
      <c r="I97" s="304" t="str">
        <v xml:space="preserve"> </v>
      </c>
      <c r="J97" s="308" t="str">
        <v xml:space="preserve"> </v>
      </c>
      <c r="K97" s="304"/>
      <c r="L97" s="286"/>
      <c r="M97" s="305">
        <f t="shared" ref="M97:M104" si="8">$L$96</f>
        <v>2.564102564102564E-2</v>
      </c>
      <c r="T97" s="37" t="s">
        <v>25</v>
      </c>
      <c r="U97" s="34" t="s">
        <v>23</v>
      </c>
      <c r="V97" s="40" t="s">
        <v>17</v>
      </c>
      <c r="W97" s="40" t="s">
        <v>20</v>
      </c>
    </row>
    <row r="98" spans="1:23" x14ac:dyDescent="0.3">
      <c r="A98" s="225"/>
      <c r="B98" t="str">
        <v>Mongolia</v>
      </c>
      <c r="C98" t="str">
        <v>Tier 2 (Medium-High)</v>
      </c>
      <c r="D98" t="str">
        <v>Resource-Dependent</v>
      </c>
      <c r="E98" t="str">
        <v>Low Vulnerability (0.30 - 0.40)</v>
      </c>
      <c r="F98" t="str">
        <v>No Net Zero Target/Proposed</v>
      </c>
      <c r="G98" s="112" t="str">
        <v xml:space="preserve"> </v>
      </c>
      <c r="H98" s="150">
        <v>83.704559899686998</v>
      </c>
      <c r="I98" s="280" t="str">
        <v xml:space="preserve"> </v>
      </c>
      <c r="J98" s="310" t="str">
        <v xml:space="preserve"> </v>
      </c>
      <c r="K98" s="280"/>
      <c r="L98" s="288"/>
      <c r="M98" s="287">
        <f t="shared" si="8"/>
        <v>2.564102564102564E-2</v>
      </c>
    </row>
    <row r="99" spans="1:23" ht="15" thickBot="1" x14ac:dyDescent="0.35">
      <c r="A99" s="225"/>
      <c r="B99" s="140" t="str">
        <v>Turkmenistan</v>
      </c>
      <c r="C99" s="140" t="str">
        <v>Tier 2 (Medium-High)</v>
      </c>
      <c r="D99" s="140" t="str">
        <v>Resource-Dependent</v>
      </c>
      <c r="E99" s="140" t="str">
        <v>Low Vulnerability (0.30 - 0.40)</v>
      </c>
      <c r="F99" s="140" t="str">
        <v>No Net Zero Target/Proposed</v>
      </c>
      <c r="G99" s="142" t="str">
        <v xml:space="preserve"> </v>
      </c>
      <c r="H99" s="149">
        <v>98.794119828660001</v>
      </c>
      <c r="I99" s="284" t="str">
        <v xml:space="preserve"> </v>
      </c>
      <c r="J99" s="312" t="str">
        <v xml:space="preserve"> </v>
      </c>
      <c r="K99" s="284"/>
      <c r="L99" s="306"/>
      <c r="M99" s="299">
        <f t="shared" si="8"/>
        <v>2.564102564102564E-2</v>
      </c>
    </row>
    <row r="100" spans="1:23" x14ac:dyDescent="0.3">
      <c r="A100" s="225"/>
      <c r="B100" s="136" t="str" cm="1">
        <f t="array" ref="B100:J103">_xlfn._xlws.SORT(_xlfn.CHOOSECOLS(_xlfn._xlws.FILTER(Table20[#All],(Table20[[#All],[Development Tier]]=T100)*(Table20[[#All],[Economic Structure]]=U100)*(Table20[[#All],[Vulnerability Level]]=V100)*(Table20[[#All],[Net Zero Target Status]]=W100),""),1,2,3,4,5,6, 8,9,10),1,1)</f>
        <v>Azerbaijan</v>
      </c>
      <c r="C100" s="136" t="str">
        <v>Tier 2 (Medium-High)</v>
      </c>
      <c r="D100" s="136" t="str">
        <v>Resource-Dependent</v>
      </c>
      <c r="E100" s="136" t="str">
        <v>Medium Vulnerability (0.40 - 0.50)</v>
      </c>
      <c r="F100" s="136" t="str">
        <v>No Net Zero Target/Proposed</v>
      </c>
      <c r="G100" s="138" t="str">
        <v xml:space="preserve"> </v>
      </c>
      <c r="H100" s="152">
        <v>62.550294041306003</v>
      </c>
      <c r="I100" s="304" t="str">
        <v xml:space="preserve"> </v>
      </c>
      <c r="J100" s="308" t="str">
        <v xml:space="preserve"> </v>
      </c>
      <c r="K100" s="304"/>
      <c r="L100" s="286"/>
      <c r="M100" s="305">
        <f t="shared" si="8"/>
        <v>2.564102564102564E-2</v>
      </c>
      <c r="T100" s="37" t="s">
        <v>25</v>
      </c>
      <c r="U100" s="34" t="s">
        <v>23</v>
      </c>
      <c r="V100" s="40" t="s">
        <v>22</v>
      </c>
      <c r="W100" s="40" t="s">
        <v>20</v>
      </c>
    </row>
    <row r="101" spans="1:23" x14ac:dyDescent="0.3">
      <c r="A101" s="225"/>
      <c r="B101" t="str">
        <v>Equatorial Guinea</v>
      </c>
      <c r="C101" t="str">
        <v>Tier 2 (Medium-High)</v>
      </c>
      <c r="D101" t="str">
        <v>Resource-Dependent</v>
      </c>
      <c r="E101" t="str">
        <v>Medium Vulnerability (0.40 - 0.50)</v>
      </c>
      <c r="F101" t="str">
        <v>No Net Zero Target/Proposed</v>
      </c>
      <c r="G101" s="112" t="str">
        <v xml:space="preserve"> </v>
      </c>
      <c r="H101" s="150">
        <v>6.9820980789903002</v>
      </c>
      <c r="I101" s="280" t="str">
        <v xml:space="preserve"> </v>
      </c>
      <c r="J101" s="310" t="str">
        <v xml:space="preserve"> </v>
      </c>
      <c r="K101" s="280"/>
      <c r="L101" s="288"/>
      <c r="M101" s="287">
        <f t="shared" si="8"/>
        <v>2.564102564102564E-2</v>
      </c>
    </row>
    <row r="102" spans="1:23" x14ac:dyDescent="0.3">
      <c r="A102" s="225"/>
      <c r="B102" t="str">
        <v>Iraq</v>
      </c>
      <c r="C102" t="str">
        <v>Tier 2 (Medium-High)</v>
      </c>
      <c r="D102" t="str">
        <v>Resource-Dependent</v>
      </c>
      <c r="E102" t="str">
        <v>Medium Vulnerability (0.40 - 0.50)</v>
      </c>
      <c r="F102" t="str">
        <v>No Net Zero Target/Proposed</v>
      </c>
      <c r="G102" s="112" t="str">
        <v xml:space="preserve"> </v>
      </c>
      <c r="H102" s="150">
        <v>362.78479656291</v>
      </c>
      <c r="I102" s="280" t="str">
        <v xml:space="preserve"> </v>
      </c>
      <c r="J102" s="310" t="str">
        <v xml:space="preserve"> </v>
      </c>
      <c r="K102" s="280"/>
      <c r="L102" s="288"/>
      <c r="M102" s="287">
        <f t="shared" si="8"/>
        <v>2.564102564102564E-2</v>
      </c>
    </row>
    <row r="103" spans="1:23" ht="15" thickBot="1" x14ac:dyDescent="0.35">
      <c r="A103" s="225"/>
      <c r="B103" t="str">
        <v>Libya</v>
      </c>
      <c r="C103" t="str">
        <v>Tier 2 (Medium-High)</v>
      </c>
      <c r="D103" t="str">
        <v>Resource-Dependent</v>
      </c>
      <c r="E103" t="str">
        <v>Medium Vulnerability (0.40 - 0.50)</v>
      </c>
      <c r="F103" t="str">
        <v>No Net Zero Target/Proposed</v>
      </c>
      <c r="G103" s="112" t="str">
        <v xml:space="preserve"> </v>
      </c>
      <c r="H103" s="150">
        <v>95.929766915197007</v>
      </c>
      <c r="I103" s="280" t="str">
        <v xml:space="preserve"> </v>
      </c>
      <c r="J103" s="310" t="str">
        <v xml:space="preserve"> </v>
      </c>
      <c r="K103" s="280"/>
      <c r="L103" s="288"/>
      <c r="M103" s="287">
        <f t="shared" si="8"/>
        <v>2.564102564102564E-2</v>
      </c>
    </row>
    <row r="104" spans="1:23" ht="1.2" customHeight="1" thickBot="1" x14ac:dyDescent="0.35">
      <c r="A104" s="234"/>
      <c r="B104" s="143" t="str" cm="1">
        <f t="array" ref="B104:J104">_xlfn._xlws.SORT(_xlfn.CHOOSECOLS(_xlfn._xlws.FILTER(Table20[#All],(Table20[[#All],[Development Tier]]=T104)*(Table20[[#All],[Economic Structure]]=U104)*(Table20[[#All],[Vulnerability Level]]=V104)*(Table20[[#All],[Net Zero Target Status]]=W104),""),1,2,3,4,5,6, 8,9,10),1,1)</f>
        <v>Congo</v>
      </c>
      <c r="C104" s="143" t="str">
        <v>Tier 2 (Medium-High)</v>
      </c>
      <c r="D104" s="143" t="str">
        <v>Resource-Dependent</v>
      </c>
      <c r="E104" s="143" t="str">
        <v>High Vulnerability (&gt; 0.50)</v>
      </c>
      <c r="F104" s="143" t="str">
        <v>No Net Zero Target/Proposed</v>
      </c>
      <c r="G104" s="144" t="str">
        <v xml:space="preserve"> </v>
      </c>
      <c r="H104" s="151">
        <v>23.702014388194002</v>
      </c>
      <c r="I104" s="300" t="str">
        <v xml:space="preserve"> </v>
      </c>
      <c r="J104" s="315" t="str">
        <v xml:space="preserve"> </v>
      </c>
      <c r="K104" s="300"/>
      <c r="L104" s="301"/>
      <c r="M104" s="302">
        <f t="shared" si="8"/>
        <v>2.564102564102564E-2</v>
      </c>
      <c r="T104" s="37" t="s">
        <v>25</v>
      </c>
      <c r="U104" s="34" t="s">
        <v>23</v>
      </c>
      <c r="V104" s="40" t="s">
        <v>26</v>
      </c>
      <c r="W104" s="40" t="s">
        <v>20</v>
      </c>
    </row>
    <row r="105" spans="1:23" ht="15" thickBot="1" x14ac:dyDescent="0.35">
      <c r="A105" s="228" t="s">
        <v>27</v>
      </c>
      <c r="B105" s="136" t="str" cm="1">
        <f t="array" ref="B105:J105">_xlfn._xlws.SORT(_xlfn.CHOOSECOLS(_xlfn._xlws.FILTER(Table20[#All],(Table20[[#All],[Development Tier]]=T105)*(Table20[[#All],[Economic Structure]]=U105)*(Table20[[#All],[Vulnerability Level]]=V105)*(Table20[[#All],[Net Zero Target Status]]=W105),""),1,2,3,4,5,6, 8,9,10),1,1)</f>
        <v>India</v>
      </c>
      <c r="C105" s="136" t="str">
        <v>Tier 3 (Medium)</v>
      </c>
      <c r="D105" s="136" t="str">
        <v>Services-Dominant</v>
      </c>
      <c r="E105" s="136" t="str">
        <v>Medium Vulnerability (0.40 - 0.50)</v>
      </c>
      <c r="F105" s="136" t="str">
        <v>With Net Zero Target (In Law/Policy)</v>
      </c>
      <c r="G105" s="138">
        <v>2070</v>
      </c>
      <c r="H105" s="152">
        <v>4133.5543557464998</v>
      </c>
      <c r="I105" s="137">
        <v>2.0408163265306121E-2</v>
      </c>
      <c r="J105" s="145">
        <v>84.35825215809183</v>
      </c>
      <c r="K105" s="136"/>
      <c r="L105" s="137">
        <f>I105</f>
        <v>2.0408163265306121E-2</v>
      </c>
      <c r="M105" s="190">
        <f>L105</f>
        <v>2.0408163265306121E-2</v>
      </c>
      <c r="T105" s="37" t="s">
        <v>27</v>
      </c>
      <c r="U105" s="38" t="s">
        <v>14</v>
      </c>
      <c r="V105" s="72" t="s">
        <v>22</v>
      </c>
      <c r="W105" s="40" t="s">
        <v>16</v>
      </c>
    </row>
    <row r="106" spans="1:23" x14ac:dyDescent="0.3">
      <c r="A106" s="226"/>
      <c r="B106" s="136" t="str" cm="1">
        <f t="array" ref="B106:J109">_xlfn._xlws.SORT(_xlfn.CHOOSECOLS(_xlfn._xlws.FILTER(Table20[#All],(Table20[[#All],[Development Tier]]=T106)*(Table20[[#All],[Economic Structure]]=U106)*(Table20[[#All],[Vulnerability Level]]=V106)*(Table20[[#All],[Net Zero Target Status]]=W106),""),1,2,3,4,5,6, 8,9,10),1,1)</f>
        <v>Bolivia (Plurinational State of)</v>
      </c>
      <c r="C106" s="136" t="str">
        <v>Tier 3 (Medium)</v>
      </c>
      <c r="D106" s="136" t="str">
        <v>Services-Dominant</v>
      </c>
      <c r="E106" s="136" t="str">
        <v>Medium Vulnerability (0.40 - 0.50)</v>
      </c>
      <c r="F106" s="136" t="str">
        <v>No Net Zero Target/Proposed</v>
      </c>
      <c r="G106" s="138" t="str">
        <v xml:space="preserve"> </v>
      </c>
      <c r="H106" s="152">
        <v>55.185652756247002</v>
      </c>
      <c r="I106" s="304" t="str">
        <v xml:space="preserve"> </v>
      </c>
      <c r="J106" s="308" t="str">
        <v xml:space="preserve"> </v>
      </c>
      <c r="K106" s="304"/>
      <c r="L106" s="286"/>
      <c r="M106" s="305">
        <f t="shared" ref="M106:M118" si="9">$L$105</f>
        <v>2.0408163265306121E-2</v>
      </c>
      <c r="T106" s="37" t="s">
        <v>27</v>
      </c>
      <c r="U106" s="38" t="s">
        <v>14</v>
      </c>
      <c r="V106" s="72" t="s">
        <v>22</v>
      </c>
      <c r="W106" s="40" t="s">
        <v>20</v>
      </c>
    </row>
    <row r="107" spans="1:23" x14ac:dyDescent="0.3">
      <c r="A107" s="226"/>
      <c r="B107" t="str">
        <v>Eswatini (Kingdom of)</v>
      </c>
      <c r="C107" t="str">
        <v>Tier 3 (Medium)</v>
      </c>
      <c r="D107" t="str">
        <v>Services-Dominant</v>
      </c>
      <c r="E107" t="str">
        <v>Medium Vulnerability (0.40 - 0.50)</v>
      </c>
      <c r="F107" t="str">
        <v>No Net Zero Target/Proposed</v>
      </c>
      <c r="G107" s="112" t="str">
        <v xml:space="preserve"> </v>
      </c>
      <c r="H107" s="150">
        <v>3.2895503749739001</v>
      </c>
      <c r="I107" s="280" t="str">
        <v xml:space="preserve"> </v>
      </c>
      <c r="J107" s="310" t="str">
        <v xml:space="preserve"> </v>
      </c>
      <c r="K107" s="280"/>
      <c r="L107" s="288"/>
      <c r="M107" s="287">
        <f t="shared" si="9"/>
        <v>2.0408163265306121E-2</v>
      </c>
    </row>
    <row r="108" spans="1:23" x14ac:dyDescent="0.3">
      <c r="A108" s="226"/>
      <c r="B108" t="str">
        <v>Guatemala</v>
      </c>
      <c r="C108" t="str">
        <v>Tier 3 (Medium)</v>
      </c>
      <c r="D108" t="str">
        <v>Services-Dominant</v>
      </c>
      <c r="E108" t="str">
        <v>Medium Vulnerability (0.40 - 0.50)</v>
      </c>
      <c r="F108" t="str">
        <v>No Net Zero Target/Proposed</v>
      </c>
      <c r="G108" s="112" t="str">
        <v xml:space="preserve"> </v>
      </c>
      <c r="H108" s="150">
        <v>43.981074467992002</v>
      </c>
      <c r="I108" s="280" t="str">
        <v xml:space="preserve"> </v>
      </c>
      <c r="J108" s="310" t="str">
        <v xml:space="preserve"> </v>
      </c>
      <c r="K108" s="280"/>
      <c r="L108" s="288"/>
      <c r="M108" s="287">
        <f t="shared" si="9"/>
        <v>2.0408163265306121E-2</v>
      </c>
    </row>
    <row r="109" spans="1:23" ht="15" thickBot="1" x14ac:dyDescent="0.35">
      <c r="A109" s="226"/>
      <c r="B109" t="str">
        <v>Lesotho</v>
      </c>
      <c r="C109" t="str">
        <v>Tier 3 (Medium)</v>
      </c>
      <c r="D109" t="str">
        <v>Services-Dominant</v>
      </c>
      <c r="E109" t="str">
        <v>Medium Vulnerability (0.40 - 0.50)</v>
      </c>
      <c r="F109" t="str">
        <v>No Net Zero Target/Proposed</v>
      </c>
      <c r="G109" s="112" t="str">
        <v xml:space="preserve"> </v>
      </c>
      <c r="H109" s="150">
        <v>2.6019212840000998</v>
      </c>
      <c r="I109" s="280" t="str">
        <v xml:space="preserve"> </v>
      </c>
      <c r="J109" s="310" t="str">
        <v xml:space="preserve"> </v>
      </c>
      <c r="K109" s="280"/>
      <c r="L109" s="288"/>
      <c r="M109" s="287">
        <f t="shared" si="9"/>
        <v>2.0408163265306121E-2</v>
      </c>
    </row>
    <row r="110" spans="1:23" x14ac:dyDescent="0.3">
      <c r="A110" s="226"/>
      <c r="B110" s="136" t="str" cm="1">
        <f t="array" ref="B110:J116">_xlfn._xlws.SORT(_xlfn.CHOOSECOLS(_xlfn._xlws.FILTER(Table20[#All],(Table20[[#All],[Development Tier]]=T110)*(Table20[[#All],[Economic Structure]]=U110)*(Table20[[#All],[Vulnerability Level]]=V110)*(Table20[[#All],[Net Zero Target Status]]=W110),""),1,2,3,4,5,6, 8,9,10),1,1)</f>
        <v>Bangladesh</v>
      </c>
      <c r="C110" s="136" t="str">
        <v>Tier 3 (Medium)</v>
      </c>
      <c r="D110" s="136" t="str">
        <v>Services-Dominant</v>
      </c>
      <c r="E110" s="136" t="str">
        <v>High Vulnerability (&gt; 0.50)</v>
      </c>
      <c r="F110" s="136" t="str">
        <v>No Net Zero Target/Proposed</v>
      </c>
      <c r="G110" s="138" t="str">
        <v xml:space="preserve"> </v>
      </c>
      <c r="H110" s="152">
        <v>281.38053496815002</v>
      </c>
      <c r="I110" s="304" t="str">
        <v xml:space="preserve"> </v>
      </c>
      <c r="J110" s="308" t="str">
        <v xml:space="preserve"> </v>
      </c>
      <c r="K110" s="304"/>
      <c r="L110" s="316"/>
      <c r="M110" s="305">
        <f t="shared" si="9"/>
        <v>2.0408163265306121E-2</v>
      </c>
      <c r="T110" s="37" t="s">
        <v>27</v>
      </c>
      <c r="U110" s="38" t="s">
        <v>14</v>
      </c>
      <c r="V110" s="40" t="s">
        <v>26</v>
      </c>
      <c r="W110" s="40" t="s">
        <v>20</v>
      </c>
    </row>
    <row r="111" spans="1:23" x14ac:dyDescent="0.3">
      <c r="A111" s="226"/>
      <c r="B111" t="str">
        <v>Malawi</v>
      </c>
      <c r="C111" t="str">
        <v>Tier 3 (Medium)</v>
      </c>
      <c r="D111" t="str">
        <v>Services-Dominant</v>
      </c>
      <c r="E111" t="str">
        <v>High Vulnerability (&gt; 0.50)</v>
      </c>
      <c r="F111" t="str">
        <v>No Net Zero Target/Proposed</v>
      </c>
      <c r="G111" s="112" t="str">
        <v xml:space="preserve"> </v>
      </c>
      <c r="H111" s="150">
        <v>19.714051394182</v>
      </c>
      <c r="I111" s="280" t="str">
        <v xml:space="preserve"> </v>
      </c>
      <c r="J111" s="310" t="str">
        <v xml:space="preserve"> </v>
      </c>
      <c r="K111" s="280"/>
      <c r="L111" s="303"/>
      <c r="M111" s="287">
        <f t="shared" si="9"/>
        <v>2.0408163265306121E-2</v>
      </c>
    </row>
    <row r="112" spans="1:23" x14ac:dyDescent="0.3">
      <c r="A112" s="226"/>
      <c r="B112" t="str">
        <v>Pakistan</v>
      </c>
      <c r="C112" t="str">
        <v>Tier 3 (Medium)</v>
      </c>
      <c r="D112" t="str">
        <v>Services-Dominant</v>
      </c>
      <c r="E112" t="str">
        <v>High Vulnerability (&gt; 0.50)</v>
      </c>
      <c r="F112" t="str">
        <v>No Net Zero Target/Proposed</v>
      </c>
      <c r="G112" s="112" t="str">
        <v xml:space="preserve"> </v>
      </c>
      <c r="H112" s="150">
        <v>532.37448361891995</v>
      </c>
      <c r="I112" s="280" t="str">
        <v xml:space="preserve"> </v>
      </c>
      <c r="J112" s="310" t="str">
        <v xml:space="preserve"> </v>
      </c>
      <c r="K112" s="280"/>
      <c r="L112" s="303"/>
      <c r="M112" s="287">
        <f t="shared" si="9"/>
        <v>2.0408163265306121E-2</v>
      </c>
    </row>
    <row r="113" spans="1:23" x14ac:dyDescent="0.3">
      <c r="A113" s="226"/>
      <c r="B113" t="str">
        <v>Sao Tome and Principe</v>
      </c>
      <c r="C113" t="str">
        <v>Tier 3 (Medium)</v>
      </c>
      <c r="D113" t="str">
        <v>Services-Dominant</v>
      </c>
      <c r="E113" t="str">
        <v>High Vulnerability (&gt; 0.50)</v>
      </c>
      <c r="F113" t="str">
        <v>No Net Zero Target/Proposed</v>
      </c>
      <c r="G113" s="112" t="str">
        <v xml:space="preserve"> </v>
      </c>
      <c r="H113" s="150">
        <v>0.30345441468402001</v>
      </c>
      <c r="I113" s="280" t="str">
        <v xml:space="preserve"> </v>
      </c>
      <c r="J113" s="310" t="str">
        <v xml:space="preserve"> </v>
      </c>
      <c r="K113" s="280"/>
      <c r="L113" s="303"/>
      <c r="M113" s="287">
        <f t="shared" si="9"/>
        <v>2.0408163265306121E-2</v>
      </c>
    </row>
    <row r="114" spans="1:23" x14ac:dyDescent="0.3">
      <c r="A114" s="226"/>
      <c r="B114" t="str">
        <v>Senegal</v>
      </c>
      <c r="C114" t="str">
        <v>Tier 3 (Medium)</v>
      </c>
      <c r="D114" t="str">
        <v>Services-Dominant</v>
      </c>
      <c r="E114" t="str">
        <v>High Vulnerability (&gt; 0.50)</v>
      </c>
      <c r="F114" t="str">
        <v>No Net Zero Target/Proposed</v>
      </c>
      <c r="G114" s="112" t="str">
        <v xml:space="preserve"> </v>
      </c>
      <c r="H114" s="150">
        <v>28.843732000256001</v>
      </c>
      <c r="I114" s="280" t="str">
        <v xml:space="preserve"> </v>
      </c>
      <c r="J114" s="310" t="str">
        <v xml:space="preserve"> </v>
      </c>
      <c r="K114" s="280"/>
      <c r="L114" s="303"/>
      <c r="M114" s="287">
        <f t="shared" si="9"/>
        <v>2.0408163265306121E-2</v>
      </c>
    </row>
    <row r="115" spans="1:23" x14ac:dyDescent="0.3">
      <c r="A115" s="226"/>
      <c r="B115" t="str">
        <v>Sierra Leone</v>
      </c>
      <c r="C115" t="str">
        <v>Tier 3 (Medium)</v>
      </c>
      <c r="D115" t="str">
        <v>Services-Dominant</v>
      </c>
      <c r="E115" t="str">
        <v>High Vulnerability (&gt; 0.50)</v>
      </c>
      <c r="F115" t="str">
        <v>No Net Zero Target/Proposed</v>
      </c>
      <c r="G115" s="112" t="str">
        <v xml:space="preserve"> </v>
      </c>
      <c r="H115" s="150">
        <v>6.9377160598997998</v>
      </c>
      <c r="I115" s="280" t="str">
        <v xml:space="preserve"> </v>
      </c>
      <c r="J115" s="310" t="str">
        <v xml:space="preserve"> </v>
      </c>
      <c r="K115" s="280"/>
      <c r="L115" s="303"/>
      <c r="M115" s="287">
        <f t="shared" si="9"/>
        <v>2.0408163265306121E-2</v>
      </c>
    </row>
    <row r="116" spans="1:23" ht="15" thickBot="1" x14ac:dyDescent="0.35">
      <c r="A116" s="226"/>
      <c r="B116" s="140" t="str">
        <v>Zimbabwe</v>
      </c>
      <c r="C116" s="140" t="str">
        <v>Tier 3 (Medium)</v>
      </c>
      <c r="D116" s="140" t="str">
        <v>Services-Dominant</v>
      </c>
      <c r="E116" s="140" t="str">
        <v>High Vulnerability (&gt; 0.50)</v>
      </c>
      <c r="F116" s="140" t="str">
        <v>No Net Zero Target/Proposed</v>
      </c>
      <c r="G116" s="142" t="str">
        <v xml:space="preserve"> </v>
      </c>
      <c r="H116" s="149">
        <v>31.019306383581998</v>
      </c>
      <c r="I116" s="284" t="str">
        <v xml:space="preserve"> </v>
      </c>
      <c r="J116" s="312" t="str">
        <v xml:space="preserve"> </v>
      </c>
      <c r="K116" s="284"/>
      <c r="L116" s="317"/>
      <c r="M116" s="299">
        <f t="shared" si="9"/>
        <v>2.0408163265306121E-2</v>
      </c>
    </row>
    <row r="117" spans="1:23" ht="15" thickBot="1" x14ac:dyDescent="0.35">
      <c r="A117" s="226"/>
      <c r="B117" s="143" t="str" cm="1">
        <f t="array" ref="B117:J117">_xlfn._xlws.SORT(_xlfn.CHOOSECOLS(_xlfn._xlws.FILTER(Table20[#All],(Table20[[#All],[Development Tier]]=T117)*(Table20[[#All],[Economic Structure]]=U117)*(Table20[[#All],[Vulnerability Level]]=V117)*(Table20[[#All],[Net Zero Target Status]]=W117),""),1,2,3,4,5,6, 8,9,10),1,1)</f>
        <v>Tajikistan</v>
      </c>
      <c r="C117" s="143" t="str">
        <v>Tier 3 (Medium)</v>
      </c>
      <c r="D117" s="143" t="str">
        <v>Industry-Dominant</v>
      </c>
      <c r="E117" s="143" t="str">
        <v>Low Vulnerability (0.30 - 0.40)</v>
      </c>
      <c r="F117" s="143" t="str">
        <v>No Net Zero Target/Proposed</v>
      </c>
      <c r="G117" s="144" t="str">
        <v xml:space="preserve"> </v>
      </c>
      <c r="H117" s="151">
        <v>21.438119694097999</v>
      </c>
      <c r="I117" s="300" t="str">
        <v xml:space="preserve"> </v>
      </c>
      <c r="J117" s="315" t="str">
        <v xml:space="preserve"> </v>
      </c>
      <c r="K117" s="300"/>
      <c r="L117" s="301"/>
      <c r="M117" s="287">
        <f t="shared" si="9"/>
        <v>2.0408163265306121E-2</v>
      </c>
      <c r="T117" s="37" t="s">
        <v>27</v>
      </c>
      <c r="U117" s="34" t="s">
        <v>21</v>
      </c>
      <c r="V117" s="40" t="s">
        <v>17</v>
      </c>
      <c r="W117" s="40" t="s">
        <v>20</v>
      </c>
    </row>
    <row r="118" spans="1:23" ht="15" thickBot="1" x14ac:dyDescent="0.35">
      <c r="A118" s="226"/>
      <c r="B118" t="str" cm="1">
        <f t="array" ref="B118:J118">_xlfn._xlws.SORT(_xlfn.CHOOSECOLS(_xlfn._xlws.FILTER(Table20[#All],(Table20[[#All],[Development Tier]]=T118)*(Table20[[#All],[Economic Structure]]=U118)*(Table20[[#All],[Vulnerability Level]]=V118)*(Table20[[#All],[Net Zero Target Status]]=W118),""),1,2,3,4,5,6, 8,9,10),1,1)</f>
        <v>Myanmar</v>
      </c>
      <c r="C118" t="str">
        <v>Tier 3 (Medium)</v>
      </c>
      <c r="D118" t="str">
        <v>Industry-Dominant</v>
      </c>
      <c r="E118" t="str">
        <v>High Vulnerability (&gt; 0.50)</v>
      </c>
      <c r="F118" t="str">
        <v>No Net Zero Target/Proposed</v>
      </c>
      <c r="G118" s="112" t="str">
        <v xml:space="preserve"> </v>
      </c>
      <c r="H118" s="150">
        <v>115.07725289766</v>
      </c>
      <c r="I118" s="304" t="str">
        <v xml:space="preserve"> </v>
      </c>
      <c r="J118" s="308" t="str">
        <v xml:space="preserve"> </v>
      </c>
      <c r="K118" s="304"/>
      <c r="L118" s="316"/>
      <c r="M118" s="305">
        <f t="shared" si="9"/>
        <v>2.0408163265306121E-2</v>
      </c>
      <c r="T118" s="37" t="s">
        <v>27</v>
      </c>
      <c r="U118" s="34" t="s">
        <v>21</v>
      </c>
      <c r="V118" s="40" t="s">
        <v>26</v>
      </c>
      <c r="W118" s="40" t="s">
        <v>20</v>
      </c>
    </row>
    <row r="119" spans="1:23" ht="15" thickBot="1" x14ac:dyDescent="0.35">
      <c r="A119" s="226"/>
      <c r="B119" s="136" t="str" cm="1">
        <f t="array" ref="B119:J119">_xlfn._xlws.SORT(_xlfn.CHOOSECOLS(_xlfn._xlws.FILTER(Table20[#All],(Table20[[#All],[Development Tier]]=T119)*(Table20[[#All],[Economic Structure]]=U119)*(Table20[[#All],[Vulnerability Level]]=V119)*(Table20[[#All],[Net Zero Target Status]]=W119),""),1,2,3,4,5,6, 8,9,10),1,1)</f>
        <v>Nigeria</v>
      </c>
      <c r="C119" s="136" t="str">
        <v>Tier 3 (Medium)</v>
      </c>
      <c r="D119" s="136" t="str">
        <v>Resource-Dependent</v>
      </c>
      <c r="E119" s="136" t="str">
        <v>Medium Vulnerability (0.40 - 0.50)</v>
      </c>
      <c r="F119" s="136" t="str">
        <v>With Net Zero Target (In Law/Policy)</v>
      </c>
      <c r="G119" s="138">
        <v>2060</v>
      </c>
      <c r="H119" s="152">
        <v>385.11288377147002</v>
      </c>
      <c r="I119" s="307">
        <v>2.564102564102564E-2</v>
      </c>
      <c r="J119" s="308">
        <v>9.8746893274735896</v>
      </c>
      <c r="K119" s="304"/>
      <c r="L119" s="307">
        <f>I119</f>
        <v>2.564102564102564E-2</v>
      </c>
      <c r="M119" s="309">
        <f>L119</f>
        <v>2.564102564102564E-2</v>
      </c>
      <c r="T119" s="37" t="s">
        <v>27</v>
      </c>
      <c r="U119" s="34" t="s">
        <v>23</v>
      </c>
      <c r="V119" s="40" t="s">
        <v>22</v>
      </c>
      <c r="W119" s="34" t="s">
        <v>16</v>
      </c>
    </row>
    <row r="120" spans="1:23" x14ac:dyDescent="0.3">
      <c r="A120" s="226"/>
      <c r="B120" s="136" t="str" cm="1">
        <f t="array" ref="B120:J121">_xlfn._xlws.SORT(_xlfn.CHOOSECOLS(_xlfn._xlws.FILTER(Table20[#All],(Table20[[#All],[Development Tier]]=T120)*(Table20[[#All],[Economic Structure]]=U120)*(Table20[[#All],[Vulnerability Level]]=V120)*(Table20[[#All],[Net Zero Target Status]]=W120),""),1,2,3,4,5,6, 8,9,10),1,1)</f>
        <v>Mozambique</v>
      </c>
      <c r="C120" s="136" t="str">
        <v>Tier 3 (Medium)</v>
      </c>
      <c r="D120" s="136" t="str">
        <v>Resource-Dependent</v>
      </c>
      <c r="E120" s="136" t="str">
        <v>Medium Vulnerability (0.40 - 0.50)</v>
      </c>
      <c r="F120" s="136" t="str">
        <v>No Net Zero Target/Proposed</v>
      </c>
      <c r="G120" s="138" t="str">
        <v xml:space="preserve"> </v>
      </c>
      <c r="H120" s="152">
        <v>33.953984042408003</v>
      </c>
      <c r="I120" s="304" t="str">
        <v xml:space="preserve"> </v>
      </c>
      <c r="J120" s="308" t="str">
        <v xml:space="preserve"> </v>
      </c>
      <c r="K120" s="304"/>
      <c r="L120" s="316"/>
      <c r="M120" s="305">
        <f t="shared" ref="M120:M125" si="10">$L$119</f>
        <v>2.564102564102564E-2</v>
      </c>
      <c r="T120" s="37" t="s">
        <v>27</v>
      </c>
      <c r="U120" s="34" t="s">
        <v>23</v>
      </c>
      <c r="V120" s="40" t="s">
        <v>22</v>
      </c>
      <c r="W120" s="40" t="s">
        <v>20</v>
      </c>
    </row>
    <row r="121" spans="1:23" ht="15" thickBot="1" x14ac:dyDescent="0.35">
      <c r="A121" s="226"/>
      <c r="B121" t="str">
        <v>Zambia</v>
      </c>
      <c r="C121" t="str">
        <v>Tier 3 (Medium)</v>
      </c>
      <c r="D121" t="str">
        <v>Resource-Dependent</v>
      </c>
      <c r="E121" t="str">
        <v>Medium Vulnerability (0.40 - 0.50)</v>
      </c>
      <c r="F121" t="str">
        <v>No Net Zero Target/Proposed</v>
      </c>
      <c r="G121" s="112" t="str">
        <v xml:space="preserve"> </v>
      </c>
      <c r="H121" s="150">
        <v>30.484449374284001</v>
      </c>
      <c r="I121" s="280" t="str">
        <v xml:space="preserve"> </v>
      </c>
      <c r="J121" s="310" t="str">
        <v xml:space="preserve"> </v>
      </c>
      <c r="K121" s="280"/>
      <c r="L121" s="303"/>
      <c r="M121" s="287">
        <f t="shared" si="10"/>
        <v>2.564102564102564E-2</v>
      </c>
    </row>
    <row r="122" spans="1:23" x14ac:dyDescent="0.3">
      <c r="A122" s="226"/>
      <c r="B122" s="136" t="str" cm="1">
        <f t="array" ref="B122:J125">_xlfn._xlws.SORT(_xlfn.CHOOSECOLS(_xlfn._xlws.FILTER(Table20[#All],(Table20[[#All],[Development Tier]]=T122)*(Table20[[#All],[Economic Structure]]=U122)*(Table20[[#All],[Vulnerability Level]]=V122)*(Table20[[#All],[Net Zero Target Status]]=W122),""),1,2,3,4,5,6, 8,9,10),1,1)</f>
        <v>Angola</v>
      </c>
      <c r="C122" s="136" t="str">
        <v>Tier 3 (Medium)</v>
      </c>
      <c r="D122" s="136" t="str">
        <v>Resource-Dependent</v>
      </c>
      <c r="E122" s="136" t="str">
        <v>High Vulnerability (&gt; 0.50)</v>
      </c>
      <c r="F122" s="136" t="str">
        <v>No Net Zero Target/Proposed</v>
      </c>
      <c r="G122" s="138" t="str">
        <v xml:space="preserve"> </v>
      </c>
      <c r="H122" s="152">
        <v>67.700756247715006</v>
      </c>
      <c r="I122" s="304" t="str">
        <v xml:space="preserve"> </v>
      </c>
      <c r="J122" s="308" t="str">
        <v xml:space="preserve"> </v>
      </c>
      <c r="K122" s="304"/>
      <c r="L122" s="316"/>
      <c r="M122" s="309">
        <f t="shared" si="10"/>
        <v>2.564102564102564E-2</v>
      </c>
      <c r="T122" s="37" t="s">
        <v>27</v>
      </c>
      <c r="U122" s="34" t="s">
        <v>23</v>
      </c>
      <c r="V122" s="40" t="s">
        <v>26</v>
      </c>
      <c r="W122" s="40" t="s">
        <v>20</v>
      </c>
    </row>
    <row r="123" spans="1:23" x14ac:dyDescent="0.3">
      <c r="A123" s="226"/>
      <c r="B123" t="str">
        <v>Burkina Faso</v>
      </c>
      <c r="C123" t="str">
        <v>Tier 3 (Medium)</v>
      </c>
      <c r="D123" t="str">
        <v>Resource-Dependent</v>
      </c>
      <c r="E123" t="str">
        <v>High Vulnerability (&gt; 0.50)</v>
      </c>
      <c r="F123" t="str">
        <v>No Net Zero Target/Proposed</v>
      </c>
      <c r="G123" s="112" t="str">
        <v xml:space="preserve"> </v>
      </c>
      <c r="H123" s="150">
        <v>34.456815083210998</v>
      </c>
      <c r="I123" s="280" t="str">
        <v xml:space="preserve"> </v>
      </c>
      <c r="J123" s="310" t="str">
        <v xml:space="preserve"> </v>
      </c>
      <c r="K123" s="280"/>
      <c r="L123" s="303"/>
      <c r="M123" s="192">
        <f t="shared" si="10"/>
        <v>2.564102564102564E-2</v>
      </c>
    </row>
    <row r="124" spans="1:23" x14ac:dyDescent="0.3">
      <c r="A124" s="226"/>
      <c r="B124" t="str">
        <v>Congo (Democratic Republic of the)</v>
      </c>
      <c r="C124" t="str">
        <v>Tier 3 (Medium)</v>
      </c>
      <c r="D124" t="str">
        <v>Resource-Dependent</v>
      </c>
      <c r="E124" t="str">
        <v>High Vulnerability (&gt; 0.50)</v>
      </c>
      <c r="F124" t="str">
        <v>No Net Zero Target/Proposed</v>
      </c>
      <c r="G124" s="112" t="str">
        <v xml:space="preserve"> </v>
      </c>
      <c r="H124" s="150" t="str">
        <v/>
      </c>
      <c r="I124" s="280" t="str">
        <v xml:space="preserve"> </v>
      </c>
      <c r="J124" s="310" t="str">
        <v xml:space="preserve"> </v>
      </c>
      <c r="K124" s="280"/>
      <c r="L124" s="303"/>
      <c r="M124" s="192">
        <f t="shared" si="10"/>
        <v>2.564102564102564E-2</v>
      </c>
    </row>
    <row r="125" spans="1:23" ht="15" thickBot="1" x14ac:dyDescent="0.35">
      <c r="A125" s="226"/>
      <c r="B125" s="140" t="str">
        <v>Mali</v>
      </c>
      <c r="C125" s="140" t="str">
        <v>Tier 3 (Medium)</v>
      </c>
      <c r="D125" s="140" t="str">
        <v>Resource-Dependent</v>
      </c>
      <c r="E125" s="140" t="str">
        <v>High Vulnerability (&gt; 0.50)</v>
      </c>
      <c r="F125" s="140" t="str">
        <v>No Net Zero Target/Proposed</v>
      </c>
      <c r="G125" s="142" t="str">
        <v xml:space="preserve"> </v>
      </c>
      <c r="H125" s="149">
        <v>45.463097500300002</v>
      </c>
      <c r="I125" s="284" t="str">
        <v xml:space="preserve"> </v>
      </c>
      <c r="J125" s="312" t="str">
        <v xml:space="preserve"> </v>
      </c>
      <c r="K125" s="284"/>
      <c r="L125" s="317"/>
      <c r="M125" s="193">
        <f t="shared" si="10"/>
        <v>2.564102564102564E-2</v>
      </c>
    </row>
    <row r="126" spans="1:23" ht="15" thickBot="1" x14ac:dyDescent="0.35">
      <c r="A126" s="226"/>
      <c r="B126" s="136" t="str" cm="1">
        <f t="array" ref="B126:J126">_xlfn._xlws.SORT(_xlfn.CHOOSECOLS(_xlfn._xlws.FILTER(Table20[#All],(Table20[[#All],[Development Tier]]=T126)*(Table20[[#All],[Economic Structure]]=U126)*(Table20[[#All],[Vulnerability Level]]=V126)*(Table20[[#All],[Net Zero Target Status]]=W126),""),1,2,3,4,5,6, 8,9,10),1,1)</f>
        <v>Nepal</v>
      </c>
      <c r="C126" s="136" t="str">
        <v>Tier 3 (Medium)</v>
      </c>
      <c r="D126" s="136" t="str">
        <v>Agriculture-Dominant</v>
      </c>
      <c r="E126" s="136" t="str">
        <v>Medium Vulnerability (0.40 - 0.50)</v>
      </c>
      <c r="F126" s="136" t="str">
        <v>With Net Zero Target (In Law/Policy)</v>
      </c>
      <c r="G126" s="138">
        <v>2045</v>
      </c>
      <c r="H126" s="152">
        <v>56.830982733611002</v>
      </c>
      <c r="I126" s="307">
        <v>4.1666666666666664E-2</v>
      </c>
      <c r="J126" s="308">
        <v>2.3679576139004581</v>
      </c>
      <c r="K126" s="300"/>
      <c r="L126" s="318">
        <f>I126</f>
        <v>4.1666666666666664E-2</v>
      </c>
      <c r="M126" s="309">
        <f>L126</f>
        <v>4.1666666666666664E-2</v>
      </c>
      <c r="T126" s="37" t="s">
        <v>27</v>
      </c>
      <c r="U126" s="34" t="s">
        <v>28</v>
      </c>
      <c r="V126" s="40" t="s">
        <v>22</v>
      </c>
      <c r="W126" s="40" t="s">
        <v>16</v>
      </c>
    </row>
    <row r="127" spans="1:23" x14ac:dyDescent="0.3">
      <c r="A127" s="226"/>
      <c r="B127" s="136" t="str" cm="1">
        <f t="array" ref="B127:J129">_xlfn._xlws.SORT(_xlfn.CHOOSECOLS(_xlfn._xlws.FILTER(Table20[#All],(Table20[[#All],[Development Tier]]=T127)*(Table20[[#All],[Economic Structure]]=U127)*(Table20[[#All],[Vulnerability Level]]=V127)*(Table20[[#All],[Net Zero Target Status]]=W127),""),1,2,3,4,5,6, 8,9,10),1,1)</f>
        <v>Côte d'Ivoire</v>
      </c>
      <c r="C127" s="136" t="str">
        <v>Tier 3 (Medium)</v>
      </c>
      <c r="D127" s="136" t="str">
        <v>Agriculture-Dominant</v>
      </c>
      <c r="E127" s="136" t="str">
        <v>Medium Vulnerability (0.40 - 0.50)</v>
      </c>
      <c r="F127" s="136" t="str">
        <v>No Net Zero Target/Proposed</v>
      </c>
      <c r="G127" s="138" t="str">
        <v xml:space="preserve"> </v>
      </c>
      <c r="H127" s="152">
        <v>32.184005493065001</v>
      </c>
      <c r="I127" s="304" t="str">
        <v xml:space="preserve"> </v>
      </c>
      <c r="J127" s="308" t="str">
        <v xml:space="preserve"> </v>
      </c>
      <c r="K127" s="304"/>
      <c r="L127" s="316"/>
      <c r="M127" s="305">
        <f>$L$126</f>
        <v>4.1666666666666664E-2</v>
      </c>
      <c r="T127" s="37" t="s">
        <v>27</v>
      </c>
      <c r="U127" s="34" t="s">
        <v>28</v>
      </c>
      <c r="V127" s="40" t="s">
        <v>22</v>
      </c>
      <c r="W127" s="40" t="s">
        <v>20</v>
      </c>
    </row>
    <row r="128" spans="1:23" x14ac:dyDescent="0.3">
      <c r="A128" s="226"/>
      <c r="B128" t="str">
        <v>Ghana</v>
      </c>
      <c r="C128" t="str">
        <v>Tier 3 (Medium)</v>
      </c>
      <c r="D128" t="str">
        <v>Agriculture-Dominant</v>
      </c>
      <c r="E128" t="str">
        <v>Medium Vulnerability (0.40 - 0.50)</v>
      </c>
      <c r="F128" t="str">
        <v>No Net Zero Target/Proposed</v>
      </c>
      <c r="G128" s="112" t="str">
        <v xml:space="preserve"> </v>
      </c>
      <c r="H128" s="150">
        <v>48.265926450338</v>
      </c>
      <c r="I128" s="280" t="str">
        <v xml:space="preserve"> </v>
      </c>
      <c r="J128" s="310" t="str">
        <v xml:space="preserve"> </v>
      </c>
      <c r="K128" s="280"/>
      <c r="L128" s="303"/>
      <c r="M128" s="287">
        <f>$L$126</f>
        <v>4.1666666666666664E-2</v>
      </c>
    </row>
    <row r="129" spans="1:23" ht="15" thickBot="1" x14ac:dyDescent="0.35">
      <c r="A129" s="226"/>
      <c r="B129" t="str">
        <v>Togo</v>
      </c>
      <c r="C129" t="str">
        <v>Tier 3 (Medium)</v>
      </c>
      <c r="D129" t="str">
        <v>Agriculture-Dominant</v>
      </c>
      <c r="E129" t="str">
        <v>Medium Vulnerability (0.40 - 0.50)</v>
      </c>
      <c r="F129" t="str">
        <v>No Net Zero Target/Proposed</v>
      </c>
      <c r="G129" s="112" t="str">
        <v xml:space="preserve"> </v>
      </c>
      <c r="H129" s="150">
        <v>10.612911987181</v>
      </c>
      <c r="I129" s="280" t="str">
        <v xml:space="preserve"> </v>
      </c>
      <c r="J129" s="310" t="str">
        <v xml:space="preserve"> </v>
      </c>
      <c r="K129" s="280"/>
      <c r="L129" s="303"/>
      <c r="M129" s="287">
        <f>$L$126</f>
        <v>4.1666666666666664E-2</v>
      </c>
    </row>
    <row r="130" spans="1:23" x14ac:dyDescent="0.3">
      <c r="A130" s="226"/>
      <c r="B130" s="136" t="str" cm="1">
        <f t="array" ref="B130:J131">_xlfn._xlws.SORT(_xlfn.CHOOSECOLS(_xlfn._xlws.FILTER(Table20[#All],(Table20[[#All],[Development Tier]]=T130)*(Table20[[#All],[Economic Structure]]=U130)*(Table20[[#All],[Vulnerability Level]]=V130)*(Table20[[#All],[Net Zero Target Status]]=W130),""),1,2,3,4,5,6, 8,9,10),1,1)</f>
        <v>Tanzania (United Republic of)</v>
      </c>
      <c r="C130" s="136" t="str">
        <v>Tier 3 (Medium)</v>
      </c>
      <c r="D130" s="136" t="str">
        <v>Agriculture-Dominant</v>
      </c>
      <c r="E130" s="136" t="str">
        <v>High Vulnerability (&gt; 0.50)</v>
      </c>
      <c r="F130" s="136" t="str">
        <v>With Net Zero Target (In Law/Policy)</v>
      </c>
      <c r="G130" s="138">
        <v>2050</v>
      </c>
      <c r="H130" s="152">
        <v>89.815439405641001</v>
      </c>
      <c r="I130" s="307">
        <v>3.4482758620689655E-2</v>
      </c>
      <c r="J130" s="308">
        <v>3.0970841174358967</v>
      </c>
      <c r="K130" s="304"/>
      <c r="L130" s="281">
        <f>(SUM(J130:J131)/SUM(H130:H131))</f>
        <v>3.4482758620689655E-2</v>
      </c>
      <c r="M130" s="309">
        <f>IF($L$130&gt;I130,$L$130,I130)</f>
        <v>3.4482758620689655E-2</v>
      </c>
      <c r="T130" s="37" t="s">
        <v>27</v>
      </c>
      <c r="U130" s="34" t="s">
        <v>28</v>
      </c>
      <c r="V130" s="40" t="s">
        <v>26</v>
      </c>
      <c r="W130" s="34" t="s">
        <v>16</v>
      </c>
    </row>
    <row r="131" spans="1:23" ht="15" thickBot="1" x14ac:dyDescent="0.35">
      <c r="A131" s="226"/>
      <c r="B131" s="140" t="str">
        <v>Uganda</v>
      </c>
      <c r="C131" s="140" t="str">
        <v>Tier 3 (Medium)</v>
      </c>
      <c r="D131" s="140" t="str">
        <v>Agriculture-Dominant</v>
      </c>
      <c r="E131" s="140" t="str">
        <v>High Vulnerability (&gt; 0.50)</v>
      </c>
      <c r="F131" s="140" t="str">
        <v>With Net Zero Target (In Law/Policy)</v>
      </c>
      <c r="G131" s="142">
        <v>2050</v>
      </c>
      <c r="H131" s="149">
        <v>53.370989410157001</v>
      </c>
      <c r="I131" s="311">
        <v>3.4482758620689655E-2</v>
      </c>
      <c r="J131" s="312">
        <v>1.8403789451778276</v>
      </c>
      <c r="K131" s="284"/>
      <c r="L131" s="285"/>
      <c r="M131" s="193">
        <f>IF($L$130&gt;I131,$L$130,I131)</f>
        <v>3.4482758620689655E-2</v>
      </c>
    </row>
    <row r="132" spans="1:23" ht="15" thickBot="1" x14ac:dyDescent="0.35">
      <c r="A132" s="163"/>
      <c r="B132" t="str" cm="1">
        <f t="array" ref="B132:J132">_xlfn._xlws.SORT(_xlfn.CHOOSECOLS(_xlfn._xlws.FILTER(Table20[#All],(Table20[[#All],[Development Tier]]=T132)*(Table20[[#All],[Economic Structure]]=U132)*(Table20[[#All],[Vulnerability Level]]=V132)*(Table20[[#All],[Net Zero Target Status]]=W132),""),1,2,3,4,5,6, 8,9,10),1,1)</f>
        <v>North Macedonia</v>
      </c>
      <c r="C132" t="str">
        <v>Tier 3 (Medium)</v>
      </c>
      <c r="D132" s="112">
        <v>0</v>
      </c>
      <c r="E132" t="str">
        <v/>
      </c>
      <c r="F132" t="str">
        <v>No Net Zero Target/Proposed</v>
      </c>
      <c r="G132" s="112" t="str">
        <v xml:space="preserve"> </v>
      </c>
      <c r="H132" s="150">
        <v>11.370029305485</v>
      </c>
      <c r="I132" s="297" t="str">
        <v xml:space="preserve"> </v>
      </c>
      <c r="J132" s="310" t="str">
        <v xml:space="preserve"> </v>
      </c>
      <c r="K132" s="280"/>
      <c r="L132" s="198"/>
      <c r="M132" s="192">
        <f>L130</f>
        <v>3.4482758620689655E-2</v>
      </c>
      <c r="T132" s="37" t="s">
        <v>27</v>
      </c>
      <c r="U132" s="34"/>
      <c r="V132" s="40"/>
      <c r="W132" s="40" t="s">
        <v>20</v>
      </c>
    </row>
    <row r="133" spans="1:23" x14ac:dyDescent="0.3">
      <c r="A133" s="229" t="s">
        <v>29</v>
      </c>
      <c r="B133" s="136" t="str" cm="1">
        <f t="array" ref="B133:J135">_xlfn._xlws.SORT(_xlfn.CHOOSECOLS(_xlfn._xlws.FILTER(Table20[#All],(Table20[[#All],[Development Tier]]=T133)*(Table20[[#All],[Economic Structure]]=U133)*(Table20[[#All],[Vulnerability Level]]=V133)*(Table20[[#All],[Net Zero Target Status]]=W133),""),1,2,3,4,5,6, 8,9,10),1,1)</f>
        <v>Afghanistan</v>
      </c>
      <c r="C133" s="136" t="str">
        <v>Tier 4 (Low)</v>
      </c>
      <c r="D133" s="136" t="str">
        <v>Services-Dominant</v>
      </c>
      <c r="E133" s="136" t="str">
        <v>High Vulnerability (&gt; 0.50)</v>
      </c>
      <c r="F133" s="136" t="str">
        <v>No Net Zero Target/Proposed</v>
      </c>
      <c r="G133" s="138" t="str">
        <v xml:space="preserve"> </v>
      </c>
      <c r="H133" s="152">
        <v>29.460052109846</v>
      </c>
      <c r="I133" s="304" t="str">
        <v xml:space="preserve"> </v>
      </c>
      <c r="J133" s="308" t="str">
        <v xml:space="preserve"> </v>
      </c>
      <c r="K133" s="304"/>
      <c r="L133" s="319"/>
      <c r="M133" s="305">
        <f>$M$136</f>
        <v>3.4482758620689655E-2</v>
      </c>
      <c r="T133" s="37" t="s">
        <v>29</v>
      </c>
      <c r="U133" s="38" t="s">
        <v>14</v>
      </c>
      <c r="V133" s="40" t="s">
        <v>26</v>
      </c>
      <c r="W133" s="40" t="s">
        <v>20</v>
      </c>
    </row>
    <row r="134" spans="1:23" x14ac:dyDescent="0.3">
      <c r="A134" s="227"/>
      <c r="B134" t="str">
        <v>Djibouti</v>
      </c>
      <c r="C134" t="str">
        <v>Tier 4 (Low)</v>
      </c>
      <c r="D134" t="str">
        <v>Services-Dominant</v>
      </c>
      <c r="E134" t="str">
        <v>High Vulnerability (&gt; 0.50)</v>
      </c>
      <c r="F134" t="str">
        <v>No Net Zero Target/Proposed</v>
      </c>
      <c r="G134" s="112" t="str">
        <v xml:space="preserve"> </v>
      </c>
      <c r="H134" s="150">
        <v>2.1324079847021999</v>
      </c>
      <c r="I134" s="280" t="str">
        <v xml:space="preserve"> </v>
      </c>
      <c r="J134" s="310" t="str">
        <v xml:space="preserve"> </v>
      </c>
      <c r="K134" s="280"/>
      <c r="L134" s="198"/>
      <c r="M134" s="287">
        <f>$M$136</f>
        <v>3.4482758620689655E-2</v>
      </c>
    </row>
    <row r="135" spans="1:23" ht="15" thickBot="1" x14ac:dyDescent="0.35">
      <c r="A135" s="227"/>
      <c r="B135" s="140" t="str">
        <v>Gambia</v>
      </c>
      <c r="C135" s="140" t="str">
        <v>Tier 4 (Low)</v>
      </c>
      <c r="D135" s="140" t="str">
        <v>Services-Dominant</v>
      </c>
      <c r="E135" s="140" t="str">
        <v>High Vulnerability (&gt; 0.50)</v>
      </c>
      <c r="F135" s="140" t="str">
        <v>No Net Zero Target/Proposed</v>
      </c>
      <c r="G135" s="142" t="str">
        <v xml:space="preserve"> </v>
      </c>
      <c r="H135" s="149">
        <v>1.8888012914382</v>
      </c>
      <c r="I135" s="284" t="str">
        <v xml:space="preserve"> </v>
      </c>
      <c r="J135" s="312" t="str">
        <v xml:space="preserve"> </v>
      </c>
      <c r="K135" s="284"/>
      <c r="L135" s="317"/>
      <c r="M135" s="299">
        <f>$M$136</f>
        <v>3.4482758620689655E-2</v>
      </c>
    </row>
    <row r="136" spans="1:23" x14ac:dyDescent="0.3">
      <c r="A136" s="227"/>
      <c r="B136" s="136" t="str" cm="1">
        <f t="array" ref="B136:J137">_xlfn._xlws.SORT(_xlfn.CHOOSECOLS(_xlfn._xlws.FILTER(Table20[#All],(Table20[[#All],[Development Tier]]=T136)*(Table20[[#All],[Economic Structure]]=U136)*(Table20[[#All],[Vulnerability Level]]=V136)*(Table20[[#All],[Net Zero Target Status]]=W136),""),1,2,3,4,5,6, 8,9,10),1,1)</f>
        <v>Ethiopia</v>
      </c>
      <c r="C136" s="136" t="str">
        <v>Tier 4 (Low)</v>
      </c>
      <c r="D136" s="136" t="str">
        <v>Agriculture-Dominant</v>
      </c>
      <c r="E136" s="136" t="str">
        <v>High Vulnerability (&gt; 0.50)</v>
      </c>
      <c r="F136" s="136" t="str">
        <v>With Net Zero Target (In Law/Policy)</v>
      </c>
      <c r="G136" s="138">
        <v>2050</v>
      </c>
      <c r="H136" s="152">
        <v>170.03385065136999</v>
      </c>
      <c r="I136" s="307">
        <v>3.4482758620689655E-2</v>
      </c>
      <c r="J136" s="308">
        <v>5.8632362293575859</v>
      </c>
      <c r="K136" s="304"/>
      <c r="L136" s="281">
        <f>(SUM(J136:J137)/SUM(H136:H137))</f>
        <v>3.4482758620689655E-2</v>
      </c>
      <c r="M136" s="192">
        <f>IF($L$136&gt;I136,$L$136,I136)</f>
        <v>3.4482758620689655E-2</v>
      </c>
      <c r="T136" s="37" t="s">
        <v>29</v>
      </c>
      <c r="U136" s="34" t="s">
        <v>28</v>
      </c>
      <c r="V136" s="40" t="s">
        <v>26</v>
      </c>
      <c r="W136" s="34" t="s">
        <v>16</v>
      </c>
    </row>
    <row r="137" spans="1:23" ht="15" thickBot="1" x14ac:dyDescent="0.35">
      <c r="A137" s="227"/>
      <c r="B137" s="140" t="str">
        <v>Liberia</v>
      </c>
      <c r="C137" s="140" t="str">
        <v>Tier 4 (Low)</v>
      </c>
      <c r="D137" s="140" t="str">
        <v>Agriculture-Dominant</v>
      </c>
      <c r="E137" s="140" t="str">
        <v>High Vulnerability (&gt; 0.50)</v>
      </c>
      <c r="F137" s="140" t="str">
        <v>With Net Zero Target (In Law/Policy)</v>
      </c>
      <c r="G137" s="142">
        <v>2050</v>
      </c>
      <c r="H137" s="149">
        <v>4.5323879353986003</v>
      </c>
      <c r="I137" s="311">
        <v>3.4482758620689655E-2</v>
      </c>
      <c r="J137" s="312">
        <v>0.15628923915167586</v>
      </c>
      <c r="K137" s="284"/>
      <c r="L137" s="285"/>
      <c r="M137" s="193">
        <f>IF($L$130&gt;I137,$L$130,I137)</f>
        <v>3.4482758620689655E-2</v>
      </c>
    </row>
    <row r="138" spans="1:23" x14ac:dyDescent="0.3">
      <c r="A138" s="227"/>
      <c r="B138" s="136" t="str" cm="1">
        <f t="array" ref="B138:J145">_xlfn._xlws.SORT(_xlfn.CHOOSECOLS(_xlfn._xlws.FILTER(Table20[#All],(Table20[[#All],[Development Tier]]=T138)*(Table20[[#All],[Economic Structure]]=U138)*(Table20[[#All],[Vulnerability Level]]=V138)*(Table20[[#All],[Net Zero Target Status]]=W138),""),1,2,3,4,5,6, 8,9,10),1,1)</f>
        <v>Burundi</v>
      </c>
      <c r="C138" s="136" t="str">
        <v>Tier 4 (Low)</v>
      </c>
      <c r="D138" s="136" t="str">
        <v>Agriculture-Dominant</v>
      </c>
      <c r="E138" s="136" t="str">
        <v>High Vulnerability (&gt; 0.50)</v>
      </c>
      <c r="F138" s="136" t="str">
        <v>No Net Zero Target/Proposed</v>
      </c>
      <c r="G138" s="138" t="str">
        <v xml:space="preserve"> </v>
      </c>
      <c r="H138" s="152">
        <v>7.0491399156994001</v>
      </c>
      <c r="I138" s="304" t="str">
        <v xml:space="preserve"> </v>
      </c>
      <c r="J138" s="308" t="str">
        <v xml:space="preserve"> </v>
      </c>
      <c r="K138" s="304"/>
      <c r="L138" s="316"/>
      <c r="M138" s="305">
        <f>$L$136</f>
        <v>3.4482758620689655E-2</v>
      </c>
      <c r="T138" s="37" t="s">
        <v>29</v>
      </c>
      <c r="U138" s="34" t="s">
        <v>28</v>
      </c>
      <c r="V138" s="40" t="s">
        <v>26</v>
      </c>
      <c r="W138" s="40" t="s">
        <v>20</v>
      </c>
    </row>
    <row r="139" spans="1:23" x14ac:dyDescent="0.3">
      <c r="A139" s="227"/>
      <c r="B139" t="str">
        <v>Central African Republic</v>
      </c>
      <c r="C139" t="str">
        <v>Tier 4 (Low)</v>
      </c>
      <c r="D139" t="str">
        <v>Agriculture-Dominant</v>
      </c>
      <c r="E139" t="str">
        <v>High Vulnerability (&gt; 0.50)</v>
      </c>
      <c r="F139" t="str">
        <v>No Net Zero Target/Proposed</v>
      </c>
      <c r="G139" s="112" t="str">
        <v xml:space="preserve"> </v>
      </c>
      <c r="H139" s="150">
        <v>12.502621395350999</v>
      </c>
      <c r="I139" s="280" t="str">
        <v xml:space="preserve"> </v>
      </c>
      <c r="J139" s="310" t="str">
        <v xml:space="preserve"> </v>
      </c>
      <c r="K139" s="280"/>
      <c r="L139" s="303"/>
      <c r="M139" s="287">
        <f t="shared" ref="M139:M145" si="11">$L$136</f>
        <v>3.4482758620689655E-2</v>
      </c>
    </row>
    <row r="140" spans="1:23" x14ac:dyDescent="0.3">
      <c r="A140" s="227"/>
      <c r="B140" t="str">
        <v>Chad</v>
      </c>
      <c r="C140" t="str">
        <v>Tier 4 (Low)</v>
      </c>
      <c r="D140" t="str">
        <v>Agriculture-Dominant</v>
      </c>
      <c r="E140" t="str">
        <v>High Vulnerability (&gt; 0.50)</v>
      </c>
      <c r="F140" t="str">
        <v>No Net Zero Target/Proposed</v>
      </c>
      <c r="G140" s="112" t="str">
        <v xml:space="preserve"> </v>
      </c>
      <c r="H140" s="150">
        <v>95.377319649135998</v>
      </c>
      <c r="I140" s="280" t="str">
        <v xml:space="preserve"> </v>
      </c>
      <c r="J140" s="310" t="str">
        <v xml:space="preserve"> </v>
      </c>
      <c r="K140" s="280"/>
      <c r="L140" s="303"/>
      <c r="M140" s="287">
        <f t="shared" si="11"/>
        <v>3.4482758620689655E-2</v>
      </c>
    </row>
    <row r="141" spans="1:23" x14ac:dyDescent="0.3">
      <c r="A141" s="227"/>
      <c r="B141" t="str">
        <v>Guinea</v>
      </c>
      <c r="C141" t="str">
        <v>Tier 4 (Low)</v>
      </c>
      <c r="D141" t="str">
        <v>Agriculture-Dominant</v>
      </c>
      <c r="E141" t="str">
        <v>High Vulnerability (&gt; 0.50)</v>
      </c>
      <c r="F141" t="str">
        <v>No Net Zero Target/Proposed</v>
      </c>
      <c r="G141" s="112" t="str">
        <v xml:space="preserve"> </v>
      </c>
      <c r="H141" s="150">
        <v>28.634657504101</v>
      </c>
      <c r="I141" s="280" t="str">
        <v xml:space="preserve"> </v>
      </c>
      <c r="J141" s="310" t="str">
        <v xml:space="preserve"> </v>
      </c>
      <c r="K141" s="280"/>
      <c r="L141" s="303"/>
      <c r="M141" s="287">
        <f t="shared" si="11"/>
        <v>3.4482758620689655E-2</v>
      </c>
    </row>
    <row r="142" spans="1:23" x14ac:dyDescent="0.3">
      <c r="A142" s="227"/>
      <c r="B142" t="str">
        <v>Madagascar</v>
      </c>
      <c r="C142" t="str">
        <v>Tier 4 (Low)</v>
      </c>
      <c r="D142" t="str">
        <v>Agriculture-Dominant</v>
      </c>
      <c r="E142" t="str">
        <v>High Vulnerability (&gt; 0.50)</v>
      </c>
      <c r="F142" t="str">
        <v>No Net Zero Target/Proposed</v>
      </c>
      <c r="G142" s="112" t="str">
        <v xml:space="preserve"> </v>
      </c>
      <c r="H142" s="150">
        <v>33.150776404127001</v>
      </c>
      <c r="I142" s="280" t="str">
        <v xml:space="preserve"> </v>
      </c>
      <c r="J142" s="310" t="str">
        <v xml:space="preserve"> </v>
      </c>
      <c r="K142" s="280"/>
      <c r="L142" s="303"/>
      <c r="M142" s="287">
        <f t="shared" si="11"/>
        <v>3.4482758620689655E-2</v>
      </c>
    </row>
    <row r="143" spans="1:23" x14ac:dyDescent="0.3">
      <c r="A143" s="227"/>
      <c r="B143" t="str">
        <v>Niger</v>
      </c>
      <c r="C143" t="str">
        <v>Tier 4 (Low)</v>
      </c>
      <c r="D143" t="str">
        <v>Agriculture-Dominant</v>
      </c>
      <c r="E143" t="str">
        <v>High Vulnerability (&gt; 0.50)</v>
      </c>
      <c r="F143" t="str">
        <v>No Net Zero Target/Proposed</v>
      </c>
      <c r="G143" s="112" t="str">
        <v xml:space="preserve"> </v>
      </c>
      <c r="H143" s="150">
        <v>42.334092053638997</v>
      </c>
      <c r="I143" s="280" t="str">
        <v xml:space="preserve"> </v>
      </c>
      <c r="J143" s="310" t="str">
        <v xml:space="preserve"> </v>
      </c>
      <c r="K143" s="280"/>
      <c r="L143" s="303"/>
      <c r="M143" s="287">
        <f t="shared" si="11"/>
        <v>3.4482758620689655E-2</v>
      </c>
    </row>
    <row r="144" spans="1:23" x14ac:dyDescent="0.3">
      <c r="A144" s="227"/>
      <c r="B144" t="str">
        <v>Rwanda</v>
      </c>
      <c r="C144" t="str">
        <v>Tier 4 (Low)</v>
      </c>
      <c r="D144" t="str">
        <v>Agriculture-Dominant</v>
      </c>
      <c r="E144" t="str">
        <v>High Vulnerability (&gt; 0.50)</v>
      </c>
      <c r="F144" t="str">
        <v>No Net Zero Target/Proposed</v>
      </c>
      <c r="G144" s="112" t="str">
        <v xml:space="preserve"> </v>
      </c>
      <c r="H144" s="150">
        <v>7.4932661090210999</v>
      </c>
      <c r="I144" s="280" t="str">
        <v xml:space="preserve"> </v>
      </c>
      <c r="J144" s="310" t="str">
        <v xml:space="preserve"> </v>
      </c>
      <c r="K144" s="280"/>
      <c r="L144" s="303"/>
      <c r="M144" s="287">
        <f t="shared" si="11"/>
        <v>3.4482758620689655E-2</v>
      </c>
    </row>
    <row r="145" spans="1:23" ht="15" thickBot="1" x14ac:dyDescent="0.35">
      <c r="A145" s="227"/>
      <c r="B145" s="140" t="str">
        <v>Sudan</v>
      </c>
      <c r="C145" s="140" t="str">
        <v>Tier 4 (Low)</v>
      </c>
      <c r="D145" s="140" t="str">
        <v>Agriculture-Dominant</v>
      </c>
      <c r="E145" s="140" t="str">
        <v>High Vulnerability (&gt; 0.50)</v>
      </c>
      <c r="F145" s="140" t="str">
        <v>No Net Zero Target/Proposed</v>
      </c>
      <c r="G145" s="142" t="str">
        <v xml:space="preserve"> </v>
      </c>
      <c r="H145" s="149">
        <v>138.74157453583999</v>
      </c>
      <c r="I145" s="284" t="str">
        <v xml:space="preserve"> </v>
      </c>
      <c r="J145" s="312" t="str">
        <v xml:space="preserve"> </v>
      </c>
      <c r="K145" s="284"/>
      <c r="L145" s="317"/>
      <c r="M145" s="299">
        <f t="shared" si="11"/>
        <v>3.4482758620689655E-2</v>
      </c>
    </row>
    <row r="146" spans="1:23" ht="15" thickBot="1" x14ac:dyDescent="0.35">
      <c r="A146" s="227"/>
      <c r="B146" s="143" t="str" cm="1">
        <f t="array" ref="B146:J146">_xlfn._xlws.SORT(_xlfn.CHOOSECOLS(_xlfn._xlws.FILTER(Table20[#All],(Table20[[#All],[Development Tier]]=T146)*(Table20[[#All],[Economic Structure]]=U146)*(Table20[[#All],[Vulnerability Level]]=V146)*(Table20[[#All],[Net Zero Target Status]]=W146),""),1,2,3,4,5,6, 8,9,10),1,1)</f>
        <v>Syrian Arab Republic</v>
      </c>
      <c r="C146" s="143" t="str">
        <v>Tier 4 (Low)</v>
      </c>
      <c r="D146" s="143" t="str">
        <v>Agriculture-Dominant</v>
      </c>
      <c r="E146" s="143" t="str">
        <v>Medium Vulnerability (0.40 - 0.50)</v>
      </c>
      <c r="F146" s="143" t="str">
        <v>No Net Zero Target/Proposed</v>
      </c>
      <c r="G146" s="144" t="str">
        <v xml:space="preserve"> </v>
      </c>
      <c r="H146" s="151">
        <v>41.210582544010002</v>
      </c>
      <c r="I146" s="300" t="str">
        <v xml:space="preserve"> </v>
      </c>
      <c r="J146" s="315" t="str">
        <v xml:space="preserve"> </v>
      </c>
      <c r="K146" s="300"/>
      <c r="L146" s="301"/>
      <c r="M146" s="302">
        <f>L136</f>
        <v>3.4482758620689655E-2</v>
      </c>
      <c r="T146" s="37" t="s">
        <v>29</v>
      </c>
      <c r="U146" s="34" t="s">
        <v>28</v>
      </c>
      <c r="V146" s="40" t="s">
        <v>22</v>
      </c>
      <c r="W146" s="40" t="s">
        <v>20</v>
      </c>
    </row>
    <row r="147" spans="1:23" x14ac:dyDescent="0.3">
      <c r="A147" s="227"/>
      <c r="B147" t="str" cm="1">
        <f t="array" ref="B147:J149">_xlfn._xlws.SORT(_xlfn.CHOOSECOLS(_xlfn._xlws.FILTER(Table20[#All],(Table20[[#All],[Development Tier]]=T147)*(Table20[[#All],[Economic Structure]]=U147)*(Table20[[#All],[Vulnerability Level]]=V147)*(Table20[[#All],[Net Zero Target Status]]=W147),""),1,2,3,4,5,6, 8,9,10),1,1)</f>
        <v>Eritrea</v>
      </c>
      <c r="C147" t="str">
        <v>Tier 4 (Low)</v>
      </c>
      <c r="D147" s="112">
        <v>0</v>
      </c>
      <c r="E147" t="str">
        <v>High Vulnerability (&gt; 0.50)</v>
      </c>
      <c r="F147" t="str">
        <v>No Net Zero Target/Proposed</v>
      </c>
      <c r="G147" s="112" t="str">
        <v xml:space="preserve"> </v>
      </c>
      <c r="H147" s="150">
        <v>6.4018203690061002</v>
      </c>
      <c r="I147" s="280" t="str">
        <v xml:space="preserve"> </v>
      </c>
      <c r="J147" s="310" t="str">
        <v xml:space="preserve"> </v>
      </c>
      <c r="K147" s="280"/>
      <c r="L147" s="303"/>
      <c r="M147" s="287">
        <f>L136</f>
        <v>3.4482758620689655E-2</v>
      </c>
      <c r="T147" s="37" t="s">
        <v>29</v>
      </c>
      <c r="U147" s="34"/>
      <c r="V147" s="40" t="s">
        <v>26</v>
      </c>
      <c r="W147" s="40" t="s">
        <v>20</v>
      </c>
    </row>
    <row r="148" spans="1:23" x14ac:dyDescent="0.3">
      <c r="A148" s="227"/>
      <c r="B148" t="str">
        <v>Somalia</v>
      </c>
      <c r="C148" t="str">
        <v>Tier 4 (Low)</v>
      </c>
      <c r="D148" s="112">
        <v>0</v>
      </c>
      <c r="E148" t="str">
        <v>High Vulnerability (&gt; 0.50)</v>
      </c>
      <c r="F148" t="str">
        <v>No Net Zero Target/Proposed</v>
      </c>
      <c r="G148" s="112" t="str">
        <v xml:space="preserve"> </v>
      </c>
      <c r="H148" s="150">
        <v>32.499935850652001</v>
      </c>
      <c r="I148" s="280" t="str">
        <v xml:space="preserve"> </v>
      </c>
      <c r="J148" s="310" t="str">
        <v xml:space="preserve"> </v>
      </c>
      <c r="K148" s="280"/>
      <c r="L148" s="303"/>
      <c r="M148" s="287">
        <f>L136</f>
        <v>3.4482758620689655E-2</v>
      </c>
    </row>
    <row r="149" spans="1:23" ht="15" thickBot="1" x14ac:dyDescent="0.35">
      <c r="A149" s="227"/>
      <c r="B149" s="140" t="str">
        <v>Yemen</v>
      </c>
      <c r="C149" s="140" t="str">
        <v>Tier 4 (Low)</v>
      </c>
      <c r="D149" s="142">
        <v>0</v>
      </c>
      <c r="E149" s="140" t="str">
        <v>High Vulnerability (&gt; 0.50)</v>
      </c>
      <c r="F149" s="140" t="str">
        <v>No Net Zero Target/Proposed</v>
      </c>
      <c r="G149" s="142" t="str">
        <v xml:space="preserve"> </v>
      </c>
      <c r="H149" s="149">
        <v>32.242871779425002</v>
      </c>
      <c r="I149" s="284" t="str">
        <v xml:space="preserve"> </v>
      </c>
      <c r="J149" s="312" t="str">
        <v xml:space="preserve"> </v>
      </c>
      <c r="K149" s="284"/>
      <c r="L149" s="317"/>
      <c r="M149" s="299">
        <f>L136</f>
        <v>3.4482758620689655E-2</v>
      </c>
    </row>
    <row r="150" spans="1:23" ht="15" thickBot="1" x14ac:dyDescent="0.35">
      <c r="A150" s="230"/>
      <c r="B150" s="143" t="str" cm="1">
        <f t="array" ref="B150:J150">_xlfn._xlws.SORT(_xlfn.CHOOSECOLS(_xlfn._xlws.FILTER(Table20[#All],(Table20[[#All],[Development Tier]]=T150)*(Table20[[#All],[Economic Structure]]=U150)*(Table20[[#All],[Vulnerability Level]]=V150)*(Table20[[#All],[Net Zero Target Status]]=W150),""),1,2,3,4,5,6, 8,9,10),1,1)</f>
        <v>Venezuela (Bolivarian Republic of)</v>
      </c>
      <c r="C150" s="143" t="str">
        <v>Tier 4 (Low)</v>
      </c>
      <c r="D150" s="143">
        <v>0</v>
      </c>
      <c r="E150" s="143" t="str">
        <v>Low Vulnerability (0.30 - 0.40)</v>
      </c>
      <c r="F150" s="143" t="str">
        <v>No Net Zero Target/Proposed</v>
      </c>
      <c r="G150" s="144" t="str">
        <v xml:space="preserve"> </v>
      </c>
      <c r="H150" s="151">
        <v>152.38992311311</v>
      </c>
      <c r="I150" s="300" t="str">
        <v xml:space="preserve"> </v>
      </c>
      <c r="J150" s="315" t="str">
        <v xml:space="preserve"> </v>
      </c>
      <c r="K150" s="300"/>
      <c r="L150" s="301"/>
      <c r="M150" s="302">
        <f>L136</f>
        <v>3.4482758620689655E-2</v>
      </c>
      <c r="T150" s="37" t="s">
        <v>29</v>
      </c>
      <c r="U150" s="34"/>
      <c r="V150" s="72" t="s">
        <v>17</v>
      </c>
      <c r="W150" s="40" t="s">
        <v>20</v>
      </c>
    </row>
    <row r="151" spans="1:23" ht="1.2" customHeight="1" thickBot="1" x14ac:dyDescent="0.35">
      <c r="A151" s="177" t="s">
        <v>235</v>
      </c>
      <c r="B151" s="49" t="s">
        <v>0</v>
      </c>
      <c r="C151" s="49" t="s">
        <v>1</v>
      </c>
      <c r="D151" s="49" t="s">
        <v>2</v>
      </c>
      <c r="E151" s="49" t="s">
        <v>3</v>
      </c>
      <c r="F151" s="49" t="s">
        <v>4</v>
      </c>
      <c r="G151" s="161" t="s">
        <v>5</v>
      </c>
      <c r="H151" s="50" t="s">
        <v>6</v>
      </c>
      <c r="I151" s="162" t="s">
        <v>7</v>
      </c>
      <c r="J151" s="162" t="s">
        <v>8</v>
      </c>
      <c r="K151" s="165" t="s">
        <v>8</v>
      </c>
      <c r="L151" s="173" t="s">
        <v>9</v>
      </c>
      <c r="M151" s="195" t="s">
        <v>10</v>
      </c>
    </row>
    <row r="152" spans="1:23" ht="71.400000000000006" thickBot="1" x14ac:dyDescent="0.35">
      <c r="A152" s="178" t="s">
        <v>236</v>
      </c>
      <c r="B152" s="143" t="str" cm="1">
        <f t="array" ref="B152:J152">_xlfn._xlws.SORT(_xlfn.CHOOSECOLS(_xlfn._xlws.FILTER(Table2[#All],(Table2[[#All],[Development Tier]]=T152)*(Table2[[#All],[Economic Structure]]=U152)*(Table2[[#All],[Vulnerability Level]]=V152)*(Table2[[#All],[Net Zero Target Status]]=W152),""),1,2,3,4,5,6, 8,9,10),1,1)</f>
        <v>Singapore</v>
      </c>
      <c r="C152" s="143" t="str">
        <v>Tier 1 (High)</v>
      </c>
      <c r="D152" s="143" t="str">
        <v>Services-Dominant</v>
      </c>
      <c r="E152" s="143" t="str">
        <v>Low Vulnerability (0.30 - 0.40)</v>
      </c>
      <c r="F152" s="143" t="str">
        <v>With Net Zero Target (In Law/Policy)</v>
      </c>
      <c r="G152" s="144">
        <v>2050</v>
      </c>
      <c r="H152" s="144">
        <v>74.290132466078006</v>
      </c>
      <c r="I152" s="154">
        <v>3.4482758620689655E-2</v>
      </c>
      <c r="J152" s="143">
        <v>2.5617287057268276</v>
      </c>
      <c r="K152" s="143"/>
      <c r="L152" s="313">
        <f>(SUM(J152)/SUM(H152))</f>
        <v>3.4482758620689655E-2</v>
      </c>
      <c r="M152" s="302">
        <f>L152</f>
        <v>3.4482758620689655E-2</v>
      </c>
      <c r="T152" s="167" t="s">
        <v>13</v>
      </c>
      <c r="U152" s="167" t="s">
        <v>14</v>
      </c>
      <c r="V152" s="167" t="s">
        <v>17</v>
      </c>
      <c r="W152" s="168" t="s">
        <v>16</v>
      </c>
    </row>
    <row r="153" spans="1:23" ht="15" thickBot="1" x14ac:dyDescent="0.35">
      <c r="A153" s="225" t="s">
        <v>237</v>
      </c>
      <c r="B153" s="136" t="str" cm="1">
        <f t="array" ref="B153:J153">_xlfn._xlws.SORT(_xlfn.CHOOSECOLS(_xlfn._xlws.FILTER(Table2[#All],(Table2[[#All],[Development Tier]]=T153)*(Table2[[#All],[Economic Structure]]=U153)*(Table2[[#All],[Vulnerability Level]]=V153)*(Table2[[#All],[Net Zero Target Status]]=W153),""),1,2,3,4,5,6, 8,9,10),1,1)</f>
        <v>Barbados</v>
      </c>
      <c r="C153" s="136" t="str">
        <v>Tier 2 (Medium-High)</v>
      </c>
      <c r="D153" s="136" t="str">
        <v>Services-Dominant</v>
      </c>
      <c r="E153" s="136" t="str">
        <v>Low Vulnerability (0.30 - 0.40)</v>
      </c>
      <c r="F153" s="136" t="str">
        <v>With Net Zero Target (In Law/Policy)</v>
      </c>
      <c r="G153" s="138">
        <v>2030</v>
      </c>
      <c r="H153" s="138">
        <v>0.98904380539195003</v>
      </c>
      <c r="I153" s="156">
        <v>0.1111111111111111</v>
      </c>
      <c r="J153" s="136">
        <v>0.10989375615466111</v>
      </c>
      <c r="K153" s="136"/>
      <c r="L153" s="319">
        <f>(SUM(J153)/SUM(H153))</f>
        <v>0.1111111111111111</v>
      </c>
      <c r="M153" s="305">
        <f>L153</f>
        <v>0.1111111111111111</v>
      </c>
      <c r="T153" s="164" t="s">
        <v>25</v>
      </c>
      <c r="U153" s="164" t="s">
        <v>14</v>
      </c>
      <c r="V153" s="164" t="s">
        <v>17</v>
      </c>
      <c r="W153" s="164" t="s">
        <v>16</v>
      </c>
    </row>
    <row r="154" spans="1:23" x14ac:dyDescent="0.3">
      <c r="A154" s="225"/>
      <c r="B154" s="136" t="str" cm="1">
        <f t="array" ref="B154:J155">_xlfn._xlws.SORT(_xlfn.CHOOSECOLS(_xlfn._xlws.FILTER(Table2[#All],(Table2[[#All],[Development Tier]]=T154)*(Table2[[#All],[Economic Structure]]=U154)*(Table2[[#All],[Vulnerability Level]]=V154)*(Table2[[#All],[Net Zero Target Status]]=W154),""),1,2,3,4,5,6, 8,9,10),1,1)</f>
        <v>Grenada</v>
      </c>
      <c r="C154" s="136" t="str">
        <v>Tier 2 (Medium-High)</v>
      </c>
      <c r="D154" s="136" t="str">
        <v>Services-Dominant</v>
      </c>
      <c r="E154" s="136" t="str">
        <v>Low Vulnerability (0.30 - 0.40)</v>
      </c>
      <c r="F154" s="136" t="str">
        <v>No Net Zero Target/Proposed</v>
      </c>
      <c r="G154" s="138" t="str">
        <v xml:space="preserve"> </v>
      </c>
      <c r="H154" s="138">
        <v>0.20040725685748001</v>
      </c>
      <c r="I154" s="156" t="str">
        <v xml:space="preserve"> </v>
      </c>
      <c r="J154" s="136" t="str">
        <v/>
      </c>
      <c r="K154" s="136"/>
      <c r="L154" s="319"/>
      <c r="M154" s="305">
        <f>L156</f>
        <v>3.4617888124874811E-2</v>
      </c>
      <c r="T154" s="112" t="s">
        <v>25</v>
      </c>
      <c r="U154" s="112" t="s">
        <v>14</v>
      </c>
      <c r="V154" s="112" t="s">
        <v>17</v>
      </c>
      <c r="W154" s="112" t="s">
        <v>20</v>
      </c>
    </row>
    <row r="155" spans="1:23" ht="15" thickBot="1" x14ac:dyDescent="0.35">
      <c r="A155" s="225"/>
      <c r="B155" s="140" t="str">
        <v>Saint Lucia</v>
      </c>
      <c r="C155" s="140" t="str">
        <v>Tier 2 (Medium-High)</v>
      </c>
      <c r="D155" s="140" t="str">
        <v>Services-Dominant</v>
      </c>
      <c r="E155" s="140" t="str">
        <v>Low Vulnerability (0.30 - 0.40)</v>
      </c>
      <c r="F155" s="140" t="str">
        <v>No Net Zero Target/Proposed</v>
      </c>
      <c r="G155" s="142" t="str">
        <v xml:space="preserve"> </v>
      </c>
      <c r="H155" s="142">
        <v>0.45126691251345002</v>
      </c>
      <c r="I155" s="158" t="str">
        <v xml:space="preserve"> </v>
      </c>
      <c r="J155" s="140" t="str">
        <v/>
      </c>
      <c r="K155" s="140"/>
      <c r="L155" s="320"/>
      <c r="M155" s="287">
        <f>L156</f>
        <v>3.4617888124874811E-2</v>
      </c>
      <c r="T155" s="169"/>
      <c r="U155" s="169"/>
      <c r="V155" s="167"/>
      <c r="W155" s="167"/>
    </row>
    <row r="156" spans="1:23" x14ac:dyDescent="0.3">
      <c r="A156" s="225"/>
      <c r="B156" s="136" t="str" cm="1">
        <f t="array" ref="B156:J158">_xlfn._xlws.SORT(_xlfn.CHOOSECOLS(_xlfn._xlws.FILTER(Table2[#All],(Table2[[#All],[Development Tier]]=T156)*(Table2[[#All],[Economic Structure]]=U156)*(Table2[[#All],[Vulnerability Level]]=V156)*(Table2[[#All],[Net Zero Target Status]]=W156),""),1,2,3,4,5,6, 8,9,10),1,1)</f>
        <v>Antigua and Barbuda</v>
      </c>
      <c r="C156" s="136" t="str">
        <v>Tier 2 (Medium-High)</v>
      </c>
      <c r="D156" s="136" t="str">
        <v>Services-Dominant</v>
      </c>
      <c r="E156" s="136" t="str">
        <v>Medium Vulnerability (0.40 - 0.50)</v>
      </c>
      <c r="F156" s="136" t="str">
        <v>With Net Zero Target (In Law/Policy)</v>
      </c>
      <c r="G156" s="138">
        <v>2040</v>
      </c>
      <c r="H156" s="138">
        <v>0.38855617147726002</v>
      </c>
      <c r="I156" s="137">
        <v>5.2631578947368418E-2</v>
      </c>
      <c r="J156" s="136">
        <v>2.0450324814592632E-2</v>
      </c>
      <c r="K156" s="136"/>
      <c r="L156" s="281">
        <f>(SUM(J156:J158)/SUM(H156:H158))</f>
        <v>3.4617888124874811E-2</v>
      </c>
      <c r="M156" s="305">
        <f>IF($L$156&gt;I156,$L$130,I156)</f>
        <v>5.2631578947368418E-2</v>
      </c>
      <c r="T156" s="169" t="s">
        <v>25</v>
      </c>
      <c r="U156" s="169" t="s">
        <v>14</v>
      </c>
      <c r="V156" s="169" t="s">
        <v>22</v>
      </c>
      <c r="W156" s="169" t="s">
        <v>16</v>
      </c>
    </row>
    <row r="157" spans="1:23" x14ac:dyDescent="0.3">
      <c r="A157" s="225"/>
      <c r="B157" t="str">
        <v>Dominican Republic</v>
      </c>
      <c r="C157" t="str">
        <v>Tier 2 (Medium-High)</v>
      </c>
      <c r="D157" t="str">
        <v>Services-Dominant</v>
      </c>
      <c r="E157" t="str">
        <v>Medium Vulnerability (0.40 - 0.50)</v>
      </c>
      <c r="F157" t="str">
        <v>With Net Zero Target (In Law/Policy)</v>
      </c>
      <c r="G157" s="112">
        <v>2050</v>
      </c>
      <c r="H157" s="112">
        <v>48.396213040657997</v>
      </c>
      <c r="I157" s="139">
        <v>3.4482758620689655E-2</v>
      </c>
      <c r="J157">
        <v>1.6688349324364826</v>
      </c>
      <c r="L157" s="218"/>
      <c r="M157" s="287">
        <f>IF($L$156&gt;I157,$L$156,I157)</f>
        <v>3.4617888124874811E-2</v>
      </c>
    </row>
    <row r="158" spans="1:23" ht="15" thickBot="1" x14ac:dyDescent="0.35">
      <c r="A158" s="225"/>
      <c r="B158" t="str">
        <v>Fiji</v>
      </c>
      <c r="C158" t="str">
        <v>Tier 2 (Medium-High)</v>
      </c>
      <c r="D158" t="str">
        <v>Services-Dominant</v>
      </c>
      <c r="E158" t="str">
        <v>Medium Vulnerability (0.40 - 0.50)</v>
      </c>
      <c r="F158" t="str">
        <v>With Net Zero Target (In Law/Policy)</v>
      </c>
      <c r="G158" s="112">
        <v>2050</v>
      </c>
      <c r="H158" s="112">
        <v>3.4009927758626</v>
      </c>
      <c r="I158" s="139">
        <v>3.4482758620689655E-2</v>
      </c>
      <c r="J158">
        <v>0.1172756129607793</v>
      </c>
      <c r="L158" s="218"/>
      <c r="M158" s="287">
        <f>IF($L$156&gt;I158,$L$156,I158)</f>
        <v>3.4617888124874811E-2</v>
      </c>
    </row>
    <row r="159" spans="1:23" ht="15" thickBot="1" x14ac:dyDescent="0.35">
      <c r="A159" s="225"/>
      <c r="B159" s="136" t="str" cm="1">
        <f t="array" ref="B159:J166">_xlfn._xlws.SORT(_xlfn.CHOOSECOLS(_xlfn._xlws.FILTER(Table2[#All],(Table2[[#All],[Development Tier]]=T159)*(Table2[[#All],[Economic Structure]]=U159)*(Table2[[#All],[Vulnerability Level]]=V159)*(Table2[[#All],[Net Zero Target Status]]=W159),""),1,2,3,4,5,6, 8,9,10),1,1)</f>
        <v>Bahamas</v>
      </c>
      <c r="C159" s="136" t="str">
        <v>Tier 2 (Medium-High)</v>
      </c>
      <c r="D159" s="136" t="str">
        <v>Services-Dominant</v>
      </c>
      <c r="E159" s="136" t="str">
        <v>Medium Vulnerability (0.40 - 0.50)</v>
      </c>
      <c r="F159" s="136" t="str">
        <v>No Net Zero Target/Proposed</v>
      </c>
      <c r="G159" s="138" t="str">
        <v xml:space="preserve"> </v>
      </c>
      <c r="H159" s="138">
        <v>2.0502828926944998</v>
      </c>
      <c r="I159" s="156" t="str">
        <v xml:space="preserve"> </v>
      </c>
      <c r="J159" s="136" t="str">
        <v/>
      </c>
      <c r="K159" s="136"/>
      <c r="L159" s="319"/>
      <c r="M159" s="305">
        <f t="shared" ref="M159:M166" si="12">$L$156</f>
        <v>3.4617888124874811E-2</v>
      </c>
      <c r="T159" s="171" t="s">
        <v>25</v>
      </c>
      <c r="U159" s="171" t="s">
        <v>14</v>
      </c>
      <c r="V159" s="171" t="s">
        <v>22</v>
      </c>
      <c r="W159" s="172" t="s">
        <v>20</v>
      </c>
    </row>
    <row r="160" spans="1:23" x14ac:dyDescent="0.3">
      <c r="A160" s="225"/>
      <c r="B160" t="str">
        <v>Belize</v>
      </c>
      <c r="C160" t="str">
        <v>Tier 2 (Medium-High)</v>
      </c>
      <c r="D160" t="str">
        <v>Services-Dominant</v>
      </c>
      <c r="E160" t="str">
        <v>Medium Vulnerability (0.40 - 0.50)</v>
      </c>
      <c r="F160" t="str">
        <v>No Net Zero Target/Proposed</v>
      </c>
      <c r="G160" s="112" t="str">
        <v xml:space="preserve"> </v>
      </c>
      <c r="H160" s="112">
        <v>0.92034733748830999</v>
      </c>
      <c r="I160" s="157" t="str">
        <v xml:space="preserve"> </v>
      </c>
      <c r="J160" t="str">
        <v/>
      </c>
      <c r="L160" s="303"/>
      <c r="M160" s="287">
        <f t="shared" si="12"/>
        <v>3.4617888124874811E-2</v>
      </c>
    </row>
    <row r="161" spans="1:23" x14ac:dyDescent="0.3">
      <c r="A161" s="225"/>
      <c r="B161" t="str">
        <v>Cuba</v>
      </c>
      <c r="C161" t="str">
        <v>Tier 2 (Medium-High)</v>
      </c>
      <c r="D161" t="str">
        <v>Services-Dominant</v>
      </c>
      <c r="E161" t="str">
        <v>Medium Vulnerability (0.40 - 0.50)</v>
      </c>
      <c r="F161" t="str">
        <v>No Net Zero Target/Proposed</v>
      </c>
      <c r="G161" s="112" t="str">
        <v xml:space="preserve"> </v>
      </c>
      <c r="H161" s="112">
        <v>39.400331633766001</v>
      </c>
      <c r="I161" s="157" t="str">
        <v xml:space="preserve"> </v>
      </c>
      <c r="J161" t="str">
        <v/>
      </c>
      <c r="L161" s="303"/>
      <c r="M161" s="287">
        <f t="shared" si="12"/>
        <v>3.4617888124874811E-2</v>
      </c>
    </row>
    <row r="162" spans="1:23" x14ac:dyDescent="0.3">
      <c r="A162" s="225"/>
      <c r="B162" t="str">
        <v>Jamaica</v>
      </c>
      <c r="C162" t="str">
        <v>Tier 2 (Medium-High)</v>
      </c>
      <c r="D162" t="str">
        <v>Services-Dominant</v>
      </c>
      <c r="E162" t="str">
        <v>Medium Vulnerability (0.40 - 0.50)</v>
      </c>
      <c r="F162" t="str">
        <v>No Net Zero Target/Proposed</v>
      </c>
      <c r="G162" s="112" t="str">
        <v xml:space="preserve"> </v>
      </c>
      <c r="H162" s="112">
        <v>8.1629239257775001</v>
      </c>
      <c r="I162" s="157" t="str">
        <v xml:space="preserve"> </v>
      </c>
      <c r="J162" t="str">
        <v/>
      </c>
      <c r="L162" s="303"/>
      <c r="M162" s="287">
        <f t="shared" si="12"/>
        <v>3.4617888124874811E-2</v>
      </c>
    </row>
    <row r="163" spans="1:23" x14ac:dyDescent="0.3">
      <c r="A163" s="225"/>
      <c r="B163" t="str">
        <v>Mauritius</v>
      </c>
      <c r="C163" t="str">
        <v>Tier 2 (Medium-High)</v>
      </c>
      <c r="D163" t="str">
        <v>Services-Dominant</v>
      </c>
      <c r="E163" t="str">
        <v>Medium Vulnerability (0.40 - 0.50)</v>
      </c>
      <c r="F163" t="str">
        <v>No Net Zero Target/Proposed</v>
      </c>
      <c r="G163" s="112" t="str">
        <v xml:space="preserve"> </v>
      </c>
      <c r="H163" s="112">
        <v>6.1987377637868999</v>
      </c>
      <c r="I163" s="157" t="str">
        <v xml:space="preserve"> </v>
      </c>
      <c r="J163" t="str">
        <v/>
      </c>
      <c r="L163" s="303"/>
      <c r="M163" s="287">
        <f t="shared" si="12"/>
        <v>3.4617888124874811E-2</v>
      </c>
    </row>
    <row r="164" spans="1:23" x14ac:dyDescent="0.3">
      <c r="A164" s="225"/>
      <c r="B164" t="str">
        <v>Saint Vincent and the Grenadines</v>
      </c>
      <c r="C164" t="str">
        <v>Tier 2 (Medium-High)</v>
      </c>
      <c r="D164" t="str">
        <v>Services-Dominant</v>
      </c>
      <c r="E164" t="str">
        <v>Medium Vulnerability (0.40 - 0.50)</v>
      </c>
      <c r="F164" t="str">
        <v>No Net Zero Target/Proposed</v>
      </c>
      <c r="G164" s="112" t="str">
        <v xml:space="preserve"> </v>
      </c>
      <c r="H164" s="112">
        <v>0.15077509193013</v>
      </c>
      <c r="I164" s="157" t="str">
        <v xml:space="preserve"> </v>
      </c>
      <c r="J164" t="str">
        <v/>
      </c>
      <c r="L164" s="303"/>
      <c r="M164" s="287">
        <f t="shared" si="12"/>
        <v>3.4617888124874811E-2</v>
      </c>
    </row>
    <row r="165" spans="1:23" x14ac:dyDescent="0.3">
      <c r="A165" s="225"/>
      <c r="B165" t="str">
        <v>Samoa</v>
      </c>
      <c r="C165" t="str">
        <v>Tier 2 (Medium-High)</v>
      </c>
      <c r="D165" t="str">
        <v>Services-Dominant</v>
      </c>
      <c r="E165" t="str">
        <v>Medium Vulnerability (0.40 - 0.50)</v>
      </c>
      <c r="F165" t="str">
        <v>No Net Zero Target/Proposed</v>
      </c>
      <c r="G165" s="112" t="str">
        <v xml:space="preserve"> </v>
      </c>
      <c r="H165" s="112">
        <v>0.64614359538246002</v>
      </c>
      <c r="I165" s="157" t="str">
        <v xml:space="preserve"> </v>
      </c>
      <c r="J165" t="str">
        <v/>
      </c>
      <c r="L165" s="303"/>
      <c r="M165" s="287">
        <f t="shared" si="12"/>
        <v>3.4617888124874811E-2</v>
      </c>
    </row>
    <row r="166" spans="1:23" ht="15" thickBot="1" x14ac:dyDescent="0.35">
      <c r="A166" s="225"/>
      <c r="B166" s="140" t="str">
        <v>Seychelles</v>
      </c>
      <c r="C166" s="140" t="str">
        <v>Tier 2 (Medium-High)</v>
      </c>
      <c r="D166" s="140" t="str">
        <v>Services-Dominant</v>
      </c>
      <c r="E166" s="140" t="str">
        <v>Medium Vulnerability (0.40 - 0.50)</v>
      </c>
      <c r="F166" s="140" t="str">
        <v>No Net Zero Target/Proposed</v>
      </c>
      <c r="G166" s="142" t="str">
        <v xml:space="preserve"> </v>
      </c>
      <c r="H166" s="142">
        <v>1.3387084460448999</v>
      </c>
      <c r="I166" s="159" t="str">
        <v xml:space="preserve"> </v>
      </c>
      <c r="J166" s="140" t="str">
        <v/>
      </c>
      <c r="K166" s="140"/>
      <c r="L166" s="320"/>
      <c r="M166" s="287">
        <f t="shared" si="12"/>
        <v>3.4617888124874811E-2</v>
      </c>
    </row>
    <row r="167" spans="1:23" x14ac:dyDescent="0.3">
      <c r="A167" s="225"/>
      <c r="B167" s="136" t="str" cm="1">
        <f t="array" ref="B167:J168">_xlfn._xlws.SORT(_xlfn.CHOOSECOLS(_xlfn._xlws.FILTER(Table2[#All],(Table2[[#All],[Development Tier]]=T167)*(Table2[[#All],[Economic Structure]]=U167)*(Table2[[#All],[Vulnerability Level]]=V167)*(Table2[[#All],[Net Zero Target Status]]=W167),""),1,2,3,4,5,6, 8,9,10),1,1)</f>
        <v>Maldives</v>
      </c>
      <c r="C167" s="136" t="str">
        <v>Tier 2 (Medium-High)</v>
      </c>
      <c r="D167" s="136" t="str">
        <v>Services-Dominant</v>
      </c>
      <c r="E167" s="136" t="str">
        <v>High Vulnerability (&gt; 0.50)</v>
      </c>
      <c r="F167" s="136" t="str">
        <v>With Net Zero Target (In Law/Policy)</v>
      </c>
      <c r="G167" s="138">
        <v>2030</v>
      </c>
      <c r="H167" s="138">
        <v>3.0879519663505</v>
      </c>
      <c r="I167" s="137">
        <v>0.1111111111111111</v>
      </c>
      <c r="J167" s="153">
        <v>0.34310577403894443</v>
      </c>
      <c r="K167" s="153"/>
      <c r="L167" s="319">
        <f>(SUM(J167)/SUM(H167))</f>
        <v>0.1111111111111111</v>
      </c>
      <c r="M167" s="305">
        <f>L167</f>
        <v>0.1111111111111111</v>
      </c>
      <c r="T167" s="164" t="s">
        <v>25</v>
      </c>
      <c r="U167" s="164" t="s">
        <v>14</v>
      </c>
      <c r="V167" s="164" t="s">
        <v>26</v>
      </c>
      <c r="W167" s="164" t="s">
        <v>16</v>
      </c>
    </row>
    <row r="168" spans="1:23" ht="15" thickBot="1" x14ac:dyDescent="0.35">
      <c r="A168" s="225"/>
      <c r="B168" s="140" t="str">
        <v>Marshall Islands</v>
      </c>
      <c r="C168" s="140" t="str">
        <v>Tier 2 (Medium-High)</v>
      </c>
      <c r="D168" s="140" t="str">
        <v>Services-Dominant</v>
      </c>
      <c r="E168" s="140" t="str">
        <v>High Vulnerability (&gt; 0.50)</v>
      </c>
      <c r="F168" s="140" t="str">
        <v>With Net Zero Target (In Law/Policy)</v>
      </c>
      <c r="G168" s="142">
        <v>2050</v>
      </c>
      <c r="H168" s="142" t="str">
        <v/>
      </c>
      <c r="I168" s="141">
        <v>3.4482758620689655E-2</v>
      </c>
      <c r="J168" s="155" t="str">
        <v/>
      </c>
      <c r="K168" s="155"/>
      <c r="L168" s="320">
        <f>I168</f>
        <v>3.4482758620689655E-2</v>
      </c>
      <c r="M168" s="299">
        <f>L168</f>
        <v>3.4482758620689655E-2</v>
      </c>
    </row>
    <row r="169" spans="1:23" x14ac:dyDescent="0.3">
      <c r="A169" s="225"/>
      <c r="B169" s="136" t="str" cm="1">
        <f t="array" ref="B169:J170">_xlfn._xlws.SORT(_xlfn.CHOOSECOLS(_xlfn._xlws.FILTER(Table2[#All],(Table2[[#All],[Development Tier]]=T169)*(Table2[[#All],[Economic Structure]]=U169)*(Table2[[#All],[Vulnerability Level]]=V169)*(Table2[[#All],[Net Zero Target Status]]=W169),""),1,2,3,4,5,6, 8,9,10),1,1)</f>
        <v>Micronesia (Federated States of)</v>
      </c>
      <c r="C169" s="136" t="str">
        <v>Tier 2 (Medium-High)</v>
      </c>
      <c r="D169" s="136" t="str">
        <v>Services-Dominant</v>
      </c>
      <c r="E169" s="136" t="str">
        <v>High Vulnerability (&gt; 0.50)</v>
      </c>
      <c r="F169" s="136" t="str">
        <v>No Net Zero Target/Proposed</v>
      </c>
      <c r="G169" s="138" t="str">
        <v xml:space="preserve"> </v>
      </c>
      <c r="H169" s="138" t="str">
        <v/>
      </c>
      <c r="I169" s="136" t="str">
        <v xml:space="preserve"> </v>
      </c>
      <c r="J169" s="136" t="str">
        <v/>
      </c>
      <c r="K169" s="136"/>
      <c r="L169" s="316"/>
      <c r="M169" s="321">
        <f>L168</f>
        <v>3.4482758620689655E-2</v>
      </c>
      <c r="T169" t="s">
        <v>25</v>
      </c>
      <c r="U169" t="s">
        <v>14</v>
      </c>
      <c r="V169" t="s">
        <v>26</v>
      </c>
      <c r="W169" t="s">
        <v>20</v>
      </c>
    </row>
    <row r="170" spans="1:23" ht="15" thickBot="1" x14ac:dyDescent="0.35">
      <c r="A170" s="225"/>
      <c r="B170" s="140" t="str">
        <v>Palau</v>
      </c>
      <c r="C170" s="140" t="str">
        <v>Tier 2 (Medium-High)</v>
      </c>
      <c r="D170" s="140" t="str">
        <v>Services-Dominant</v>
      </c>
      <c r="E170" s="140" t="str">
        <v>High Vulnerability (&gt; 0.50)</v>
      </c>
      <c r="F170" s="140" t="str">
        <v>No Net Zero Target/Proposed</v>
      </c>
      <c r="G170" s="142" t="str">
        <v xml:space="preserve"> </v>
      </c>
      <c r="H170" s="142">
        <v>1.5016528321032001</v>
      </c>
      <c r="I170" s="140" t="str">
        <v xml:space="preserve"> </v>
      </c>
      <c r="J170" s="140" t="str">
        <v/>
      </c>
      <c r="K170" s="140"/>
      <c r="L170" s="317"/>
      <c r="M170" s="322">
        <f>L168</f>
        <v>3.4482758620689655E-2</v>
      </c>
    </row>
    <row r="171" spans="1:23" ht="15" thickBot="1" x14ac:dyDescent="0.35">
      <c r="A171" s="225"/>
      <c r="B171" s="143" t="str" cm="1">
        <f t="array" ref="B171:J171">_xlfn._xlws.SORT(_xlfn.CHOOSECOLS(_xlfn._xlws.FILTER(Table2[#All],(Table2[[#All],[Development Tier]]=T171)*(Table2[[#All],[Economic Structure]]=U171)*(Table2[[#All],[Vulnerability Level]]=V171)*(Table2[[#All],[Net Zero Target Status]]=W171),""),1,2,3,4,5,6, 8,9,10),1,1)</f>
        <v>Saint Kitts and Nevis</v>
      </c>
      <c r="C171" s="143" t="str">
        <v>Tier 2 (Medium-High)</v>
      </c>
      <c r="D171" s="143" t="str">
        <v>Services-Dominant</v>
      </c>
      <c r="E171" s="143">
        <v>0</v>
      </c>
      <c r="F171" s="143" t="str">
        <v>No Net Zero Target/Proposed</v>
      </c>
      <c r="G171" s="144" t="str">
        <v xml:space="preserve"> </v>
      </c>
      <c r="H171" s="144">
        <v>0.17447409234332001</v>
      </c>
      <c r="I171" s="143" t="str">
        <v xml:space="preserve"> </v>
      </c>
      <c r="J171" s="143" t="str">
        <v/>
      </c>
      <c r="K171" s="143"/>
      <c r="L171" s="301"/>
      <c r="M171" s="323">
        <f>L168</f>
        <v>3.4482758620689655E-2</v>
      </c>
      <c r="T171" t="s">
        <v>25</v>
      </c>
      <c r="U171" t="s">
        <v>14</v>
      </c>
      <c r="W171" t="s">
        <v>20</v>
      </c>
    </row>
    <row r="172" spans="1:23" ht="15" thickBot="1" x14ac:dyDescent="0.35">
      <c r="A172" s="225"/>
      <c r="B172" s="136" t="str" cm="1">
        <f t="array" ref="B172:J172">_xlfn._xlws.SORT(_xlfn.CHOOSECOLS(_xlfn._xlws.FILTER(Table2[#All],(Table2[[#All],[Development Tier]]=T172)*(Table2[[#All],[Economic Structure]]=U172)*(Table2[[#All],[Vulnerability Level]]=V172)*(Table2[[#All],[Net Zero Target Status]]=W172),""),1,2,3,4,5,6, 8,9,10),1,1)</f>
        <v>Dominica</v>
      </c>
      <c r="C172" t="str">
        <v>Tier 2 (Medium-High)</v>
      </c>
      <c r="D172" t="str">
        <v>Agriculture-Dominant</v>
      </c>
      <c r="E172" t="str">
        <v>Medium Vulnerability (0.40 - 0.50)</v>
      </c>
      <c r="F172" t="str">
        <v>With Net Zero Target (In Law/Policy)</v>
      </c>
      <c r="G172" s="112">
        <v>2030</v>
      </c>
      <c r="H172" s="112">
        <v>0.14691940907449</v>
      </c>
      <c r="I172">
        <v>0.1111111111111111</v>
      </c>
      <c r="J172">
        <v>1.6324378786054444E-2</v>
      </c>
      <c r="L172" s="319">
        <f>(SUM(J172)/SUM(H172))</f>
        <v>0.1111111111111111</v>
      </c>
      <c r="M172" s="321">
        <f>L172</f>
        <v>0.1111111111111111</v>
      </c>
      <c r="T172" t="s">
        <v>25</v>
      </c>
      <c r="U172" t="s">
        <v>28</v>
      </c>
      <c r="V172" t="s">
        <v>22</v>
      </c>
      <c r="W172" s="169" t="s">
        <v>16</v>
      </c>
    </row>
    <row r="173" spans="1:23" x14ac:dyDescent="0.3">
      <c r="A173" s="225"/>
      <c r="B173" s="136" t="str" cm="1">
        <f t="array" ref="B173:J174">_xlfn._xlws.SORT(_xlfn.CHOOSECOLS(_xlfn._xlws.FILTER(Table2[#All],(Table2[[#All],[Development Tier]]=T173)*(Table2[[#All],[Economic Structure]]=U173)*(Table2[[#All],[Vulnerability Level]]=V173)*(Table2[[#All],[Net Zero Target Status]]=W173),""),1,2,3,4,5,6, 8,9,10),1,1)</f>
        <v>Tonga</v>
      </c>
      <c r="C173" s="136" t="str">
        <v>Tier 2 (Medium-High)</v>
      </c>
      <c r="D173" s="136" t="str">
        <v>Agriculture-Dominant</v>
      </c>
      <c r="E173" s="136" t="str">
        <v>High Vulnerability (&gt; 0.50)</v>
      </c>
      <c r="F173" s="136" t="str">
        <v>With Net Zero Target (In Law/Policy)</v>
      </c>
      <c r="G173" s="138">
        <v>2050</v>
      </c>
      <c r="H173" s="138">
        <v>0.34210672521812002</v>
      </c>
      <c r="I173" s="136">
        <v>3.4482758620689655E-2</v>
      </c>
      <c r="J173" s="136">
        <v>1.1796783628211035E-2</v>
      </c>
      <c r="K173" s="136"/>
      <c r="L173" s="281">
        <f>(SUM(J173:J174)/SUM(H173:H174))</f>
        <v>3.4482758620689655E-2</v>
      </c>
      <c r="M173" s="305">
        <f>L173</f>
        <v>3.4482758620689655E-2</v>
      </c>
      <c r="T173" t="s">
        <v>25</v>
      </c>
      <c r="U173" t="s">
        <v>28</v>
      </c>
      <c r="V173" t="s">
        <v>26</v>
      </c>
      <c r="W173" t="s">
        <v>16</v>
      </c>
    </row>
    <row r="174" spans="1:23" ht="15" thickBot="1" x14ac:dyDescent="0.35">
      <c r="A174" s="225"/>
      <c r="B174" s="140" t="str">
        <v>Vanuatu</v>
      </c>
      <c r="C174" s="140" t="str">
        <v>Tier 2 (Medium-High)</v>
      </c>
      <c r="D174" s="140" t="str">
        <v>Agriculture-Dominant</v>
      </c>
      <c r="E174" s="140" t="str">
        <v>High Vulnerability (&gt; 0.50)</v>
      </c>
      <c r="F174" s="140" t="str">
        <v>With Net Zero Target (In Law/Policy)</v>
      </c>
      <c r="G174" s="142">
        <v>2050</v>
      </c>
      <c r="H174" s="142">
        <v>0.67021230161326995</v>
      </c>
      <c r="I174" s="140">
        <v>3.4482758620689655E-2</v>
      </c>
      <c r="J174" s="140">
        <v>2.311076902114724E-2</v>
      </c>
      <c r="K174" s="140"/>
      <c r="L174" s="285"/>
      <c r="M174" s="299">
        <f>L173</f>
        <v>3.4482758620689655E-2</v>
      </c>
    </row>
    <row r="175" spans="1:23" ht="15" thickBot="1" x14ac:dyDescent="0.35">
      <c r="A175" s="226" t="s">
        <v>238</v>
      </c>
      <c r="B175" s="136" t="str" cm="1">
        <f t="array" ref="B175:J175">_xlfn._xlws.SORT(_xlfn.CHOOSECOLS(_xlfn._xlws.FILTER(Table2[#All],(Table2[[#All],[Development Tier]]=T175)*(Table2[[#All],[Economic Structure]]=U175)*(Table2[[#All],[Vulnerability Level]]=V175)*(Table2[[#All],[Net Zero Target Status]]=W175),""),1,2,3,4,5,6, 8,9,10),1,1)</f>
        <v>Haiti</v>
      </c>
      <c r="C175" t="str">
        <v>Tier 3 (Medium)</v>
      </c>
      <c r="D175" t="str">
        <v>Services-Dominant</v>
      </c>
      <c r="E175" t="str">
        <v>High Vulnerability (&gt; 0.50)</v>
      </c>
      <c r="F175" t="str">
        <v>No Net Zero Target/Proposed</v>
      </c>
      <c r="G175" s="112" t="str">
        <v xml:space="preserve"> </v>
      </c>
      <c r="H175" s="112">
        <v>13.656955798463001</v>
      </c>
      <c r="I175" t="str">
        <v xml:space="preserve"> </v>
      </c>
      <c r="J175" t="str">
        <v/>
      </c>
      <c r="L175" s="303"/>
      <c r="M175" s="287">
        <f>L176</f>
        <v>3.4482758620689655E-2</v>
      </c>
      <c r="T175" s="164" t="s">
        <v>27</v>
      </c>
      <c r="U175" s="164" t="s">
        <v>14</v>
      </c>
      <c r="V175" s="164" t="s">
        <v>26</v>
      </c>
      <c r="W175" s="164" t="s">
        <v>20</v>
      </c>
    </row>
    <row r="176" spans="1:23" ht="15" thickBot="1" x14ac:dyDescent="0.35">
      <c r="A176" s="226"/>
      <c r="B176" s="136" t="str" cm="1">
        <f t="array" ref="B176:J176">_xlfn._xlws.SORT(_xlfn.CHOOSECOLS(_xlfn._xlws.FILTER(Table2[#All],(Table2[[#All],[Development Tier]]=T176)*(Table2[[#All],[Economic Structure]]=U176)*(Table2[[#All],[Vulnerability Level]]=V176)*(Table2[[#All],[Net Zero Target Status]]=W176),""),1,2,3,4,5,6, 8,9,10),1,1)</f>
        <v>Papua New Guinea</v>
      </c>
      <c r="C176" t="str">
        <v>Tier 3 (Medium)</v>
      </c>
      <c r="D176" t="str">
        <v>Resource-Dependent</v>
      </c>
      <c r="E176" t="str">
        <v>High Vulnerability (&gt; 0.50)</v>
      </c>
      <c r="F176" t="str">
        <v>With Net Zero Target (In Law/Policy)</v>
      </c>
      <c r="G176" s="112">
        <v>2050</v>
      </c>
      <c r="H176" s="112">
        <v>9.6409981982956001</v>
      </c>
      <c r="I176">
        <v>3.4482758620689655E-2</v>
      </c>
      <c r="J176">
        <v>0.33244821373433103</v>
      </c>
      <c r="L176" s="319">
        <f>(SUM(J176)/SUM(H176))</f>
        <v>3.4482758620689655E-2</v>
      </c>
      <c r="M176" s="305">
        <f>L176</f>
        <v>3.4482758620689655E-2</v>
      </c>
      <c r="T176" t="s">
        <v>27</v>
      </c>
      <c r="U176" t="s">
        <v>23</v>
      </c>
      <c r="V176" t="s">
        <v>26</v>
      </c>
      <c r="W176" t="s">
        <v>16</v>
      </c>
    </row>
    <row r="177" spans="1:23" x14ac:dyDescent="0.3">
      <c r="A177" s="226"/>
      <c r="B177" s="136" t="str" cm="1">
        <f t="array" ref="B177:J178">_xlfn._xlws.SORT(_xlfn.CHOOSECOLS(_xlfn._xlws.FILTER(Table2[#All],(Table2[[#All],[Development Tier]]=T177)*(Table2[[#All],[Economic Structure]]=U177)*(Table2[[#All],[Vulnerability Level]]=V177)*(Table2[[#All],[Net Zero Target Status]]=W177),""),1,2,3,4,5,6, 8,9,10),1,1)</f>
        <v>Comoros</v>
      </c>
      <c r="C177" t="str">
        <v>Tier 3 (Medium)</v>
      </c>
      <c r="D177" t="str">
        <v>Agriculture-Dominant</v>
      </c>
      <c r="E177" t="str">
        <v>High Vulnerability (&gt; 0.50)</v>
      </c>
      <c r="F177" t="str">
        <v>With Net Zero Target (In Law/Policy)</v>
      </c>
      <c r="G177" s="112">
        <v>2050</v>
      </c>
      <c r="H177" s="112">
        <v>0.76176779618891</v>
      </c>
      <c r="I177">
        <v>3.4482758620689655E-2</v>
      </c>
      <c r="J177">
        <v>2.6267855040996897E-2</v>
      </c>
      <c r="L177" s="281">
        <f>(SUM(J177:J178)/SUM(H177:H178))</f>
        <v>3.4482758620689655E-2</v>
      </c>
      <c r="M177" s="305">
        <f>L177</f>
        <v>3.4482758620689655E-2</v>
      </c>
      <c r="T177" t="s">
        <v>27</v>
      </c>
      <c r="U177" t="s">
        <v>28</v>
      </c>
      <c r="V177" t="s">
        <v>26</v>
      </c>
      <c r="W177" t="s">
        <v>16</v>
      </c>
    </row>
    <row r="178" spans="1:23" ht="56.4" customHeight="1" thickBot="1" x14ac:dyDescent="0.35">
      <c r="A178" s="226"/>
      <c r="B178" t="str">
        <v>Solomon Islands</v>
      </c>
      <c r="C178" t="str">
        <v>Tier 3 (Medium)</v>
      </c>
      <c r="D178" t="str">
        <v>Agriculture-Dominant</v>
      </c>
      <c r="E178" t="str">
        <v>High Vulnerability (&gt; 0.50)</v>
      </c>
      <c r="F178" t="str">
        <v>With Net Zero Target (In Law/Policy)</v>
      </c>
      <c r="G178" s="112">
        <v>2050</v>
      </c>
      <c r="H178" s="112">
        <v>0.72081774636639995</v>
      </c>
      <c r="I178">
        <v>3.4482758620689655E-2</v>
      </c>
      <c r="J178">
        <v>2.4855784357462066E-2</v>
      </c>
      <c r="L178" s="218"/>
      <c r="M178" s="287">
        <f>L177</f>
        <v>3.4482758620689655E-2</v>
      </c>
    </row>
    <row r="179" spans="1:23" ht="15" thickBot="1" x14ac:dyDescent="0.35">
      <c r="A179" s="227" t="s">
        <v>29</v>
      </c>
      <c r="B179" s="143" t="str" cm="1">
        <f t="array" ref="B179:J179">_xlfn._xlws.SORT(_xlfn.CHOOSECOLS(_xlfn._xlws.FILTER(Table2[#All],(Table2[[#All],[Development Tier]]=T179)*(Table2[[#All],[Economic Structure]]=U179)*(Table2[[#All],[Vulnerability Level]]=V179)*(Table2[[#All],[Net Zero Target Status]]=W179),""),1,2,3,4,5,6, 8,9,10),1,1)</f>
        <v>Guinea-Bissau</v>
      </c>
      <c r="C179" s="143" t="str">
        <v>Tier 4 (Low)</v>
      </c>
      <c r="D179" s="143" t="str">
        <v>Agriculture-Dominant</v>
      </c>
      <c r="E179" s="143" t="str">
        <v>High Vulnerability (&gt; 0.50)</v>
      </c>
      <c r="F179" s="143" t="str">
        <v>No Net Zero Target/Proposed</v>
      </c>
      <c r="G179" s="144" t="str">
        <v xml:space="preserve"> </v>
      </c>
      <c r="H179" s="144">
        <v>2.9974771167324001</v>
      </c>
      <c r="I179" s="143" t="str">
        <v xml:space="preserve"> </v>
      </c>
      <c r="J179" s="143" t="str">
        <v/>
      </c>
      <c r="K179" s="143"/>
      <c r="L179" s="144"/>
      <c r="M179" s="196">
        <f>L182</f>
        <v>3.4482758620689655E-2</v>
      </c>
      <c r="T179" s="164" t="s">
        <v>29</v>
      </c>
      <c r="U179" s="164" t="s">
        <v>28</v>
      </c>
      <c r="V179" s="164" t="s">
        <v>26</v>
      </c>
      <c r="W179" s="164" t="s">
        <v>20</v>
      </c>
    </row>
    <row r="180" spans="1:23" ht="15" thickBot="1" x14ac:dyDescent="0.35">
      <c r="A180" s="227"/>
      <c r="B180" s="143" t="str" cm="1">
        <f t="array" ref="B180:J180">_xlfn._xlws.SORT(_xlfn.CHOOSECOLS(_xlfn._xlws.FILTER(Table2[#All],(Table2[[#All],[Development Tier]]=T180)*(Table2[[#All],[Economic Structure]]=U180)*(Table2[[#All],[Vulnerability Level]]=V180)*(Table2[[#All],[Net Zero Target Status]]=W180),""),1,2,3,4,5,6, 8,9,10),1,1)</f>
        <v>Timor-Leste</v>
      </c>
      <c r="C180" s="143" t="str">
        <v>Tier 4 (Low)</v>
      </c>
      <c r="D180" s="143" t="str">
        <v>Resource-Dependent</v>
      </c>
      <c r="E180" s="143" t="str">
        <v>High Vulnerability (&gt; 0.50)</v>
      </c>
      <c r="F180" s="143" t="str">
        <v>No Net Zero Target/Proposed</v>
      </c>
      <c r="G180" s="144" t="str">
        <v xml:space="preserve"> </v>
      </c>
      <c r="H180" s="144">
        <v>2.0071829501919001</v>
      </c>
      <c r="I180" s="143" t="str">
        <v xml:space="preserve"> </v>
      </c>
      <c r="J180" s="143" t="str">
        <v/>
      </c>
      <c r="K180" s="143"/>
      <c r="L180" s="144"/>
      <c r="M180" s="196">
        <f>L182</f>
        <v>3.4482758620689655E-2</v>
      </c>
      <c r="T180" t="s">
        <v>29</v>
      </c>
      <c r="U180" t="s">
        <v>23</v>
      </c>
      <c r="V180" t="s">
        <v>26</v>
      </c>
      <c r="W180" t="s">
        <v>20</v>
      </c>
    </row>
    <row r="181" spans="1:23" ht="15" thickBot="1" x14ac:dyDescent="0.35">
      <c r="A181" s="227"/>
      <c r="B181" s="143" t="str" cm="1">
        <f t="array" ref="B181:J181">_xlfn._xlws.SORT(_xlfn.CHOOSECOLS(_xlfn._xlws.FILTER(Table2[#All],(Table2[[#All],[Development Tier]]=T181)*(Table2[[#All],[Economic Structure]]=U181)*(Table2[[#All],[Vulnerability Level]]=V181)*(Table2[[#All],[Net Zero Target Status]]=W181),""),1,2,3,4,5,6, 8,9,10),1,1)</f>
        <v>Nauru</v>
      </c>
      <c r="C181" s="143" t="str">
        <v>Tier 4 (Low)</v>
      </c>
      <c r="D181" s="143">
        <v>0</v>
      </c>
      <c r="E181" s="143" t="str">
        <v>High Vulnerability (&gt; 0.50)</v>
      </c>
      <c r="F181" s="143" t="str">
        <v>No Net Zero Target/Proposed</v>
      </c>
      <c r="G181" s="144" t="str">
        <v xml:space="preserve"> </v>
      </c>
      <c r="H181" s="144" t="str">
        <v/>
      </c>
      <c r="I181" s="143" t="str">
        <v xml:space="preserve"> </v>
      </c>
      <c r="J181" s="143" t="str">
        <v/>
      </c>
      <c r="K181" s="143"/>
      <c r="L181" s="144"/>
      <c r="M181" s="196">
        <f>L182</f>
        <v>3.4482758620689655E-2</v>
      </c>
      <c r="T181" t="s">
        <v>29</v>
      </c>
      <c r="U181">
        <v>0</v>
      </c>
      <c r="V181" t="s">
        <v>26</v>
      </c>
      <c r="W181" t="s">
        <v>20</v>
      </c>
    </row>
    <row r="182" spans="1:23" ht="15" thickBot="1" x14ac:dyDescent="0.35">
      <c r="A182" s="227"/>
      <c r="B182" s="143" t="str" cm="1">
        <f t="array" ref="B182:J182">_xlfn._xlws.SORT(_xlfn.CHOOSECOLS(_xlfn._xlws.FILTER(Table2[#All],(Table2[[#All],[Development Tier]]=T182)*(Table2[[#All],[Economic Structure]]=U182)*(Table2[[#All],[Vulnerability Level]]=V182)*(Table2[[#All],[Net Zero Target Status]]=W182),""),1,2,3,4,5,6, 8,9,10),1,1)</f>
        <v>Tuvalu</v>
      </c>
      <c r="C182" s="143" t="str">
        <v>Tier 4 (Low)</v>
      </c>
      <c r="D182" s="143">
        <v>0</v>
      </c>
      <c r="E182" s="143" t="str">
        <v>High Vulnerability (&gt; 0.50)</v>
      </c>
      <c r="F182" s="143" t="str">
        <v>With Net Zero Target (In Law/Policy)</v>
      </c>
      <c r="G182" s="144">
        <v>2050</v>
      </c>
      <c r="H182" s="144" t="str">
        <v/>
      </c>
      <c r="I182" s="143">
        <v>3.4482758620689655E-2</v>
      </c>
      <c r="J182" s="143" t="str">
        <v/>
      </c>
      <c r="K182" s="143"/>
      <c r="L182" s="170">
        <f>I182</f>
        <v>3.4482758620689655E-2</v>
      </c>
      <c r="M182" s="191">
        <f>L182</f>
        <v>3.4482758620689655E-2</v>
      </c>
      <c r="T182" t="s">
        <v>29</v>
      </c>
      <c r="U182">
        <v>0</v>
      </c>
      <c r="V182" t="s">
        <v>26</v>
      </c>
      <c r="W182" t="s">
        <v>16</v>
      </c>
    </row>
    <row r="183" spans="1:23" ht="15.6" customHeight="1" thickBot="1" x14ac:dyDescent="0.35">
      <c r="A183" s="227"/>
      <c r="B183" s="143" t="str" cm="1">
        <f t="array" ref="B183:J183">_xlfn._xlws.SORT(_xlfn.CHOOSECOLS(_xlfn._xlws.FILTER(Table2[#All],(Table2[[#All],[Development Tier]]=T183)*(Table2[[#All],[Economic Structure]]=U183)*(Table2[[#All],[Vulnerability Level]]=V183)*(Table2[[#All],[Net Zero Target Status]]=W183),""),1,2,3,4,5,6, 8,9,10),1,1)</f>
        <v>Kiribati</v>
      </c>
      <c r="C183" s="143" t="str">
        <v/>
      </c>
      <c r="D183" s="143" t="str">
        <v/>
      </c>
      <c r="E183" s="143" t="str">
        <v/>
      </c>
      <c r="F183" s="143" t="str">
        <v>No Net Zero Target/Proposed</v>
      </c>
      <c r="G183" s="144" t="str">
        <v xml:space="preserve"> </v>
      </c>
      <c r="H183" s="144">
        <v>0.13017626101136001</v>
      </c>
      <c r="I183" s="143" t="str">
        <v xml:space="preserve"> </v>
      </c>
      <c r="J183" s="143" t="str">
        <v/>
      </c>
      <c r="K183" s="143"/>
      <c r="L183" s="144"/>
      <c r="M183" s="196">
        <f>L182</f>
        <v>3.4482758620689655E-2</v>
      </c>
      <c r="N183" s="280"/>
      <c r="T183" t="s">
        <v>32</v>
      </c>
      <c r="U183" t="s">
        <v>32</v>
      </c>
      <c r="V183" t="s">
        <v>32</v>
      </c>
      <c r="W183" t="s">
        <v>20</v>
      </c>
    </row>
    <row r="184" spans="1:23" ht="26.4" x14ac:dyDescent="0.3">
      <c r="A184" s="49" t="s">
        <v>239</v>
      </c>
      <c r="B184" s="49" t="s">
        <v>0</v>
      </c>
      <c r="C184" s="49" t="s">
        <v>1</v>
      </c>
      <c r="D184" s="49" t="s">
        <v>2</v>
      </c>
      <c r="E184" s="49" t="s">
        <v>3</v>
      </c>
      <c r="F184" s="49" t="s">
        <v>4</v>
      </c>
      <c r="G184" s="161" t="s">
        <v>5</v>
      </c>
      <c r="H184" s="50" t="s">
        <v>6</v>
      </c>
      <c r="I184" s="162" t="s">
        <v>7</v>
      </c>
      <c r="J184" s="162" t="s">
        <v>8</v>
      </c>
      <c r="K184" s="165" t="s">
        <v>8</v>
      </c>
      <c r="L184" s="173" t="s">
        <v>9</v>
      </c>
      <c r="M184" s="42" t="s">
        <v>10</v>
      </c>
      <c r="N184" s="280"/>
    </row>
    <row r="185" spans="1:23" ht="18.600000000000001" customHeight="1" x14ac:dyDescent="0.3">
      <c r="B185" t="s">
        <v>45</v>
      </c>
      <c r="C185" t="s">
        <v>25</v>
      </c>
      <c r="D185" t="s">
        <v>21</v>
      </c>
      <c r="E185" t="s">
        <v>26</v>
      </c>
      <c r="F185" t="s">
        <v>240</v>
      </c>
      <c r="M185" s="176">
        <v>1.2500000000000001E-2</v>
      </c>
      <c r="N185" s="280"/>
      <c r="T185" t="s">
        <v>32</v>
      </c>
      <c r="U185" t="s">
        <v>32</v>
      </c>
      <c r="V185" t="s">
        <v>32</v>
      </c>
      <c r="W185" t="s">
        <v>240</v>
      </c>
    </row>
    <row r="186" spans="1:23" x14ac:dyDescent="0.3">
      <c r="B186" t="s">
        <v>195</v>
      </c>
      <c r="C186" t="s">
        <v>25</v>
      </c>
      <c r="D186" t="s">
        <v>21</v>
      </c>
      <c r="E186" t="s">
        <v>22</v>
      </c>
      <c r="F186" t="s">
        <v>240</v>
      </c>
      <c r="M186" s="176">
        <v>1.2500000000000001E-2</v>
      </c>
      <c r="N186" s="280"/>
    </row>
    <row r="187" spans="1:23" x14ac:dyDescent="0.3">
      <c r="B187" t="s">
        <v>185</v>
      </c>
      <c r="C187" t="s">
        <v>25</v>
      </c>
      <c r="D187" t="s">
        <v>14</v>
      </c>
      <c r="E187" t="s">
        <v>22</v>
      </c>
      <c r="F187" t="s">
        <v>240</v>
      </c>
      <c r="M187" s="176">
        <v>1.2500000000000001E-2</v>
      </c>
      <c r="N187" s="280"/>
    </row>
    <row r="188" spans="1:23" x14ac:dyDescent="0.3">
      <c r="B188" t="s">
        <v>63</v>
      </c>
      <c r="C188" t="s">
        <v>27</v>
      </c>
      <c r="D188" t="s">
        <v>21</v>
      </c>
      <c r="E188" t="s">
        <v>26</v>
      </c>
      <c r="F188" t="s">
        <v>240</v>
      </c>
      <c r="M188" s="176">
        <v>1.2500000000000001E-2</v>
      </c>
      <c r="N188" s="280"/>
    </row>
    <row r="189" spans="1:23" x14ac:dyDescent="0.3">
      <c r="B189" t="s">
        <v>183</v>
      </c>
      <c r="C189" t="s">
        <v>25</v>
      </c>
      <c r="D189" t="s">
        <v>14</v>
      </c>
      <c r="E189" t="s">
        <v>22</v>
      </c>
      <c r="F189" t="s">
        <v>240</v>
      </c>
      <c r="M189" s="176">
        <v>1.2500000000000001E-2</v>
      </c>
      <c r="N189" s="280"/>
    </row>
    <row r="190" spans="1:23" x14ac:dyDescent="0.3">
      <c r="B190" t="s">
        <v>137</v>
      </c>
      <c r="C190" t="s">
        <v>13</v>
      </c>
      <c r="D190" t="s">
        <v>21</v>
      </c>
      <c r="E190" t="s">
        <v>17</v>
      </c>
      <c r="F190" t="s">
        <v>240</v>
      </c>
      <c r="M190" s="176">
        <v>1.2500000000000001E-2</v>
      </c>
      <c r="N190" s="280"/>
    </row>
    <row r="191" spans="1:23" x14ac:dyDescent="0.3">
      <c r="B191" t="s">
        <v>203</v>
      </c>
      <c r="C191" t="s">
        <v>25</v>
      </c>
      <c r="D191" t="s">
        <v>14</v>
      </c>
      <c r="E191" t="s">
        <v>22</v>
      </c>
      <c r="F191" t="s">
        <v>240</v>
      </c>
      <c r="M191" s="176">
        <v>1.2500000000000001E-2</v>
      </c>
      <c r="N191" s="280"/>
    </row>
    <row r="192" spans="1:23" x14ac:dyDescent="0.3">
      <c r="A192" s="180"/>
      <c r="B192" s="181" t="s">
        <v>198</v>
      </c>
      <c r="C192" s="181" t="s">
        <v>25</v>
      </c>
      <c r="D192" s="181" t="s">
        <v>23</v>
      </c>
      <c r="E192" s="181" t="s">
        <v>22</v>
      </c>
      <c r="F192" s="181" t="s">
        <v>240</v>
      </c>
      <c r="G192" s="182"/>
      <c r="H192" s="182"/>
      <c r="I192" s="181"/>
      <c r="J192" s="181"/>
      <c r="K192" s="181"/>
      <c r="L192" s="182"/>
      <c r="M192" s="183">
        <v>1.2500000000000001E-2</v>
      </c>
      <c r="N192" s="280"/>
    </row>
    <row r="193" spans="14:14" x14ac:dyDescent="0.3">
      <c r="N193" s="280"/>
    </row>
    <row r="194" spans="14:14" x14ac:dyDescent="0.3">
      <c r="N194" s="280"/>
    </row>
    <row r="195" spans="14:14" x14ac:dyDescent="0.3">
      <c r="N195" s="280"/>
    </row>
    <row r="196" spans="14:14" x14ac:dyDescent="0.3">
      <c r="N196" s="280"/>
    </row>
  </sheetData>
  <mergeCells count="25">
    <mergeCell ref="L48:L49"/>
    <mergeCell ref="A3:A50"/>
    <mergeCell ref="L51:L60"/>
    <mergeCell ref="L61:L70"/>
    <mergeCell ref="L3:L9"/>
    <mergeCell ref="L10:L35"/>
    <mergeCell ref="L36:L37"/>
    <mergeCell ref="L41:L43"/>
    <mergeCell ref="A51:A104"/>
    <mergeCell ref="L71:L76"/>
    <mergeCell ref="L88:L90"/>
    <mergeCell ref="L91:L94"/>
    <mergeCell ref="L97:L99"/>
    <mergeCell ref="L100:L103"/>
    <mergeCell ref="A105:A131"/>
    <mergeCell ref="L106:L109"/>
    <mergeCell ref="L130:L131"/>
    <mergeCell ref="L136:L137"/>
    <mergeCell ref="A133:A150"/>
    <mergeCell ref="A153:A174"/>
    <mergeCell ref="A175:A178"/>
    <mergeCell ref="A179:A183"/>
    <mergeCell ref="L156:L158"/>
    <mergeCell ref="L173:L174"/>
    <mergeCell ref="L177:L178"/>
  </mergeCells>
  <conditionalFormatting sqref="I3:I37 I39:I43">
    <cfRule type="cellIs" dxfId="32" priority="32" operator="notEqual">
      <formula>M3</formula>
    </cfRule>
  </conditionalFormatting>
  <conditionalFormatting sqref="I46">
    <cfRule type="cellIs" dxfId="31" priority="29" operator="notEqual">
      <formula>M46</formula>
    </cfRule>
  </conditionalFormatting>
  <conditionalFormatting sqref="I48:I49">
    <cfRule type="cellIs" dxfId="30" priority="28" operator="notEqual">
      <formula>M48</formula>
    </cfRule>
  </conditionalFormatting>
  <conditionalFormatting sqref="I51:I60">
    <cfRule type="cellIs" dxfId="29" priority="26" operator="notEqual">
      <formula>M51</formula>
    </cfRule>
  </conditionalFormatting>
  <conditionalFormatting sqref="I71:I76">
    <cfRule type="cellIs" dxfId="28" priority="19" operator="notEqual">
      <formula>M71</formula>
    </cfRule>
  </conditionalFormatting>
  <conditionalFormatting sqref="I87">
    <cfRule type="cellIs" dxfId="27" priority="18" operator="notEqual">
      <formula>M87</formula>
    </cfRule>
  </conditionalFormatting>
  <conditionalFormatting sqref="M3:M35 M96">
    <cfRule type="cellIs" dxfId="26" priority="22" operator="greaterThan">
      <formula>$M$3</formula>
    </cfRule>
  </conditionalFormatting>
  <conditionalFormatting sqref="M37">
    <cfRule type="cellIs" dxfId="25" priority="34" operator="greaterThan">
      <formula>$M$3</formula>
    </cfRule>
  </conditionalFormatting>
  <conditionalFormatting sqref="M41:M43">
    <cfRule type="cellIs" dxfId="24" priority="30" operator="greaterThan">
      <formula>$M$3</formula>
    </cfRule>
  </conditionalFormatting>
  <conditionalFormatting sqref="M48:M49">
    <cfRule type="cellIs" dxfId="23" priority="27" operator="greaterThan">
      <formula>$M$3</formula>
    </cfRule>
  </conditionalFormatting>
  <conditionalFormatting sqref="M51:M60">
    <cfRule type="cellIs" dxfId="22" priority="23" operator="greaterThan">
      <formula>$M$3</formula>
    </cfRule>
  </conditionalFormatting>
  <conditionalFormatting sqref="M71:M76">
    <cfRule type="cellIs" dxfId="21" priority="20" operator="greaterThan">
      <formula>$M$3</formula>
    </cfRule>
  </conditionalFormatting>
  <conditionalFormatting sqref="M91:M94">
    <cfRule type="cellIs" dxfId="20" priority="16" operator="greaterThan">
      <formula>$M$3</formula>
    </cfRule>
  </conditionalFormatting>
  <conditionalFormatting sqref="M105">
    <cfRule type="cellIs" dxfId="19" priority="14" operator="greaterThan">
      <formula>$M$3</formula>
    </cfRule>
  </conditionalFormatting>
  <conditionalFormatting sqref="M119">
    <cfRule type="cellIs" dxfId="18" priority="12" operator="greaterThan">
      <formula>$M$3</formula>
    </cfRule>
  </conditionalFormatting>
  <conditionalFormatting sqref="M130:M132">
    <cfRule type="cellIs" dxfId="17" priority="8" operator="greaterThan">
      <formula>$M$3</formula>
    </cfRule>
  </conditionalFormatting>
  <conditionalFormatting sqref="M136:M137">
    <cfRule type="cellIs" dxfId="16" priority="2" operator="greaterThan">
      <formula>$M$3</formula>
    </cfRule>
  </conditionalFormatting>
  <conditionalFormatting sqref="O3">
    <cfRule type="cellIs" dxfId="15" priority="1" operator="greaterThan">
      <formula>$M$3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D1102-C580-41F1-BE7E-9B6BE3197142}">
  <dimension ref="A1:N197"/>
  <sheetViews>
    <sheetView workbookViewId="0">
      <selection activeCell="H2" sqref="H2"/>
    </sheetView>
  </sheetViews>
  <sheetFormatPr defaultRowHeight="14.4" x14ac:dyDescent="0.3"/>
  <cols>
    <col min="1" max="1" width="35.44140625" customWidth="1"/>
    <col min="2" max="2" width="31.6640625" customWidth="1"/>
    <col min="3" max="3" width="25.109375" customWidth="1"/>
    <col min="4" max="4" width="36.6640625" style="3" customWidth="1"/>
    <col min="5" max="5" width="33.33203125" style="3" customWidth="1"/>
    <col min="6" max="6" width="22" style="31" customWidth="1"/>
    <col min="7" max="7" width="30.109375" style="3" customWidth="1"/>
    <col min="8" max="8" width="39.5546875" customWidth="1"/>
    <col min="9" max="9" width="22.33203125" customWidth="1"/>
    <col min="10" max="10" width="13.5546875" style="1" customWidth="1"/>
    <col min="11" max="11" width="33.6640625" style="6" customWidth="1"/>
    <col min="12" max="12" width="5.6640625" customWidth="1"/>
  </cols>
  <sheetData>
    <row r="1" spans="1:14" x14ac:dyDescent="0.3">
      <c r="A1" s="24" t="s">
        <v>0</v>
      </c>
      <c r="B1" s="12" t="s">
        <v>1</v>
      </c>
      <c r="C1" s="12" t="s">
        <v>2</v>
      </c>
      <c r="D1" s="27" t="s">
        <v>3</v>
      </c>
      <c r="E1" s="27" t="s">
        <v>4</v>
      </c>
      <c r="F1" s="29" t="s">
        <v>5</v>
      </c>
      <c r="G1" s="27" t="s">
        <v>30</v>
      </c>
      <c r="H1" s="12" t="s">
        <v>6</v>
      </c>
      <c r="I1" s="13" t="s">
        <v>7</v>
      </c>
      <c r="J1" s="14" t="s">
        <v>8</v>
      </c>
      <c r="K1" s="25" t="s">
        <v>241</v>
      </c>
    </row>
    <row r="2" spans="1:14" x14ac:dyDescent="0.3">
      <c r="A2" s="26" t="s">
        <v>224</v>
      </c>
      <c r="B2" s="15" t="str">
        <f>VLOOKUP('Data cosolidation'!$A2,Table13[[Country Name]:[Development Tier]],2,)</f>
        <v>Tier 1 (High)</v>
      </c>
      <c r="C2" s="15" t="str">
        <f>VLOOKUP('Data cosolidation'!$A2,Table13[[Country Name]:[Economic Structure]],3,FALSE)</f>
        <v>Services-Dominant</v>
      </c>
      <c r="D2" s="28"/>
      <c r="E2" s="28" t="s">
        <v>16</v>
      </c>
      <c r="F2" s="30">
        <f>IFERROR(IF(Table20[[#This Row],[Net Zero Target Status]]="No Net Zero Target/Proposed"," ",VLOOKUP('Data cosolidation'!$A2,'Netzero target status'!$A$1:$J$200,9,FALSE)),"")</f>
        <v>2050</v>
      </c>
      <c r="G2" s="15" t="str">
        <f>IFERROR(VLOOKUP('Data cosolidation'!$A2,'Netzero target status'!$A$1:$J$151,10,FALSE),"")</f>
        <v>In policy document</v>
      </c>
      <c r="H2" s="16" t="str">
        <f>IFERROR(VLOOKUP('Data cosolidation'!$A2,'GHGs emission_2021'!$B$1:$E$211,4,FALSE),"")</f>
        <v/>
      </c>
      <c r="I2" s="17">
        <f>IFERROR(IF(OR(Table20[[#This Row],[Status]]="In law",Table20[[#This Row],[Status]]="In policy document"), 1/('Data cosolidation'!$F2-2021)," ")," ")</f>
        <v>3.4482758620689655E-2</v>
      </c>
      <c r="J2" s="8" t="str">
        <f>IFERROR(Table20[[#This Row],[Calculated DAF_2021]]*Table20[[#This Row],[GHG Emissions (2023, Mtonnes CO2​ eq.)]]," ")</f>
        <v xml:space="preserve"> </v>
      </c>
      <c r="K2" s="15" t="str">
        <f>IFERROR(VLOOKUP('Data cosolidation'!$A2,Table19[[Country]:[Vulnerability Level]],6,FALSE),"")</f>
        <v>In policy document</v>
      </c>
      <c r="M2">
        <f>MATCH(Table20[[#This Row],[Country]],'Final Assessment'!$B$3:$B$150,0)</f>
        <v>34</v>
      </c>
      <c r="N2" t="s">
        <v>242</v>
      </c>
    </row>
    <row r="3" spans="1:14" x14ac:dyDescent="0.3">
      <c r="A3" s="26" t="s">
        <v>88</v>
      </c>
      <c r="B3" s="15" t="str">
        <f>VLOOKUP('Data cosolidation'!$A3,Table13[[Country Name]:[Development Tier]],2,)</f>
        <v>Tier 1 (High)</v>
      </c>
      <c r="C3" s="15" t="str">
        <f>VLOOKUP('Data cosolidation'!$A3,Table13[[Country Name]:[Economic Structure]],3,FALSE)</f>
        <v>Services-Dominant</v>
      </c>
      <c r="D3" s="28" t="str">
        <f>IFERROR(VLOOKUP('Data cosolidation'!$A3,Table19[[Country]:[Vulnerability Level]],7,FALSE),"")</f>
        <v>Low Vulnerability (0.30 - 0.40)</v>
      </c>
      <c r="E3" s="28" t="s">
        <v>16</v>
      </c>
      <c r="F3" s="30">
        <f>IFERROR(IF(Table20[[#This Row],[Net Zero Target Status]]="No Net Zero Target/Proposed"," ",VLOOKUP('Data cosolidation'!$A3,'Netzero target status'!$A$1:$J$200,9,FALSE)),"")</f>
        <v>2050</v>
      </c>
      <c r="G3" s="15" t="str">
        <f>IFERROR(VLOOKUP('Data cosolidation'!$A3,'Netzero target status'!$A$1:$J$151,10,FALSE),"")</f>
        <v>In law</v>
      </c>
      <c r="H3" s="16">
        <f>IFERROR(VLOOKUP('Data cosolidation'!$A3,'GHGs emission_2021'!$B$1:$E$211,4,FALSE),"")</f>
        <v>571.83984854670996</v>
      </c>
      <c r="I3" s="17">
        <f>IFERROR(IF(OR(Table20[[#This Row],[Status]]="In law",Table20[[#This Row],[Status]]="In policy document"), 1/('Data cosolidation'!$F3-2021)," ")," ")</f>
        <v>3.4482758620689655E-2</v>
      </c>
      <c r="J3" s="8">
        <f>IFERROR(Table20[[#This Row],[Calculated DAF_2021]]*Table20[[#This Row],[GHG Emissions (2023, Mtonnes CO2​ eq.)]]," ")</f>
        <v>19.718615467127929</v>
      </c>
      <c r="K3" s="15" t="str">
        <f>IFERROR(VLOOKUP('Data cosolidation'!$A3,Table19[[Country]:[Vulnerability Level]],6,FALSE),"")</f>
        <v>In law</v>
      </c>
      <c r="M3">
        <f>MATCH(Table20[[#This Row],[Country]],'Final Assessment'!$B$3:$B$150,0)</f>
        <v>8</v>
      </c>
    </row>
    <row r="4" spans="1:14" x14ac:dyDescent="0.3">
      <c r="A4" s="26" t="s">
        <v>214</v>
      </c>
      <c r="B4" s="15" t="str">
        <f>VLOOKUP('Data cosolidation'!$A4,Table13[[Country Name]:[Development Tier]],2,)</f>
        <v>Tier 1 (High)</v>
      </c>
      <c r="C4" s="15" t="str">
        <f>VLOOKUP('Data cosolidation'!$A4,Table13[[Country Name]:[Economic Structure]],3,FALSE)</f>
        <v>Services-Dominant</v>
      </c>
      <c r="D4" s="28" t="str">
        <f>IFERROR(VLOOKUP('Data cosolidation'!$A4,Table19[[Country]:[Vulnerability Level]],7,FALSE),"")</f>
        <v>Very Low Vulnerability (&lt; 0.30)</v>
      </c>
      <c r="E4" s="28" t="s">
        <v>16</v>
      </c>
      <c r="F4" s="30">
        <f>IFERROR(IF(Table20[[#This Row],[Net Zero Target Status]]="No Net Zero Target/Proposed"," ",VLOOKUP('Data cosolidation'!$A4,'Netzero target status'!$A$1:$J$200,9,FALSE)),"")</f>
        <v>2050</v>
      </c>
      <c r="G4" s="15" t="str">
        <f>IFERROR(VLOOKUP('Data cosolidation'!$A4,'Netzero target status'!$A$1:$J$151,10,FALSE),"")</f>
        <v>In law</v>
      </c>
      <c r="H4" s="16">
        <f>IFERROR(VLOOKUP('Data cosolidation'!$A4,'GHGs emission_2021'!$B$1:$E$211,4,FALSE),"")</f>
        <v>747.67802680902003</v>
      </c>
      <c r="I4" s="17">
        <f>IFERROR(IF(OR(Table20[[#This Row],[Status]]="In law",Table20[[#This Row],[Status]]="In policy document"), 1/('Data cosolidation'!$F4-2021)," ")," ")</f>
        <v>3.4482758620689655E-2</v>
      </c>
      <c r="J4" s="8">
        <f>IFERROR(Table20[[#This Row],[Calculated DAF_2021]]*Table20[[#This Row],[GHG Emissions (2023, Mtonnes CO2​ eq.)]]," ")</f>
        <v>25.782000924448965</v>
      </c>
      <c r="K4" s="15" t="str">
        <f>IFERROR(VLOOKUP('Data cosolidation'!$A4,Table19[[Country]:[Vulnerability Level]],6,FALSE),"")</f>
        <v>In law</v>
      </c>
      <c r="M4">
        <f>MATCH(Table20[[#This Row],[Country]],'Final Assessment'!$B$3:$B$150,0)</f>
        <v>2</v>
      </c>
    </row>
    <row r="5" spans="1:14" x14ac:dyDescent="0.3">
      <c r="A5" s="26" t="s">
        <v>89</v>
      </c>
      <c r="B5" s="15" t="str">
        <f>VLOOKUP('Data cosolidation'!$A5,Table13[[Country Name]:[Development Tier]],2,)</f>
        <v>Tier 1 (High)</v>
      </c>
      <c r="C5" s="15" t="str">
        <f>VLOOKUP('Data cosolidation'!$A5,Table13[[Country Name]:[Economic Structure]],3,FALSE)</f>
        <v>Services-Dominant</v>
      </c>
      <c r="D5" s="28" t="str">
        <f>IFERROR(VLOOKUP('Data cosolidation'!$A5,Table19[[Country]:[Vulnerability Level]],7,FALSE),"")</f>
        <v>Low Vulnerability (0.30 - 0.40)</v>
      </c>
      <c r="E5" s="28" t="s">
        <v>16</v>
      </c>
      <c r="F5" s="30">
        <f>IFERROR(IF(Table20[[#This Row],[Net Zero Target Status]]="No Net Zero Target/Proposed"," ",VLOOKUP('Data cosolidation'!$A5,'Netzero target status'!$A$1:$J$200,9,FALSE)),"")</f>
        <v>2050</v>
      </c>
      <c r="G5" s="15" t="str">
        <f>IFERROR(VLOOKUP('Data cosolidation'!$A5,'Netzero target status'!$A$1:$J$151,10,FALSE),"")</f>
        <v>In policy document</v>
      </c>
      <c r="H5" s="16">
        <f>IFERROR(VLOOKUP('Data cosolidation'!$A5,'GHGs emission_2021'!$B$1:$E$211,4,FALSE),"")</f>
        <v>1041.0128248686999</v>
      </c>
      <c r="I5" s="17">
        <f>IFERROR(IF(OR(Table20[[#This Row],[Status]]="In law",Table20[[#This Row],[Status]]="In policy document"), 1/('Data cosolidation'!$F5-2021)," ")," ")</f>
        <v>3.4482758620689655E-2</v>
      </c>
      <c r="J5" s="8">
        <f>IFERROR(Table20[[#This Row],[Calculated DAF_2021]]*Table20[[#This Row],[GHG Emissions (2023, Mtonnes CO2​ eq.)]]," ")</f>
        <v>35.896993960989654</v>
      </c>
      <c r="K5" s="15" t="str">
        <f>IFERROR(VLOOKUP('Data cosolidation'!$A5,Table19[[Country]:[Vulnerability Level]],6,FALSE),"")</f>
        <v>In policy document</v>
      </c>
      <c r="M5">
        <f>MATCH(Table20[[#This Row],[Country]],'Final Assessment'!$B$3:$B$150,0)</f>
        <v>18</v>
      </c>
    </row>
    <row r="6" spans="1:14" x14ac:dyDescent="0.3">
      <c r="A6" s="26" t="s">
        <v>215</v>
      </c>
      <c r="B6" s="15" t="str">
        <f>VLOOKUP('Data cosolidation'!$A6,Table13[[Country Name]:[Development Tier]],2,)</f>
        <v>Tier 1 (High)</v>
      </c>
      <c r="C6" s="15" t="str">
        <f>VLOOKUP('Data cosolidation'!$A6,Table13[[Country Name]:[Economic Structure]],3,FALSE)</f>
        <v>Services-Dominant</v>
      </c>
      <c r="D6" s="28" t="str">
        <f>IFERROR(VLOOKUP('Data cosolidation'!$A6,Table19[[Country]:[Vulnerability Level]],7,FALSE),"")</f>
        <v>Very Low Vulnerability (&lt; 0.30)</v>
      </c>
      <c r="E6" s="28" t="s">
        <v>16</v>
      </c>
      <c r="F6" s="30">
        <f>IFERROR(IF(Table20[[#This Row],[Net Zero Target Status]]="No Net Zero Target/Proposed"," ",VLOOKUP('Data cosolidation'!$A6,'Netzero target status'!$A$1:$J$200,9,FALSE)),"")</f>
        <v>2050</v>
      </c>
      <c r="G6" s="15" t="str">
        <f>IFERROR(VLOOKUP('Data cosolidation'!$A6,'Netzero target status'!$A$1:$J$151,10,FALSE),"")</f>
        <v>In law</v>
      </c>
      <c r="H6" s="16">
        <f>IFERROR(VLOOKUP('Data cosolidation'!$A6,'GHGs emission_2021'!$B$1:$E$211,4,FALSE),"")</f>
        <v>72.921492529811999</v>
      </c>
      <c r="I6" s="17">
        <f>IFERROR(IF(OR(Table20[[#This Row],[Status]]="In law",Table20[[#This Row],[Status]]="In policy document"), 1/('Data cosolidation'!$F6-2021)," ")," ")</f>
        <v>3.4482758620689655E-2</v>
      </c>
      <c r="J6" s="8">
        <f>IFERROR(Table20[[#This Row],[Calculated DAF_2021]]*Table20[[#This Row],[GHG Emissions (2023, Mtonnes CO2​ eq.)]]," ")</f>
        <v>2.5145342251659311</v>
      </c>
      <c r="K6" s="15" t="str">
        <f>IFERROR(VLOOKUP('Data cosolidation'!$A6,Table19[[Country]:[Vulnerability Level]],6,FALSE),"")</f>
        <v>In law</v>
      </c>
      <c r="M6">
        <f>MATCH(Table20[[#This Row],[Country]],'Final Assessment'!$B$3:$B$150,0)</f>
        <v>1</v>
      </c>
    </row>
    <row r="7" spans="1:14" x14ac:dyDescent="0.3">
      <c r="A7" s="26" t="s">
        <v>90</v>
      </c>
      <c r="B7" s="15" t="str">
        <f>VLOOKUP('Data cosolidation'!$A7,Table13[[Country Name]:[Development Tier]],2,)</f>
        <v>Tier 1 (High)</v>
      </c>
      <c r="C7" s="15" t="str">
        <f>VLOOKUP('Data cosolidation'!$A7,Table13[[Country Name]:[Economic Structure]],3,FALSE)</f>
        <v>Services-Dominant</v>
      </c>
      <c r="D7" s="28" t="str">
        <f>IFERROR(VLOOKUP('Data cosolidation'!$A7,Table19[[Country]:[Vulnerability Level]],7,FALSE),"")</f>
        <v>Low Vulnerability (0.30 - 0.40)</v>
      </c>
      <c r="E7" s="28" t="s">
        <v>16</v>
      </c>
      <c r="F7" s="30">
        <f>IFERROR(IF(Table20[[#This Row],[Net Zero Target Status]]="No Net Zero Target/Proposed"," ",VLOOKUP('Data cosolidation'!$A7,'Netzero target status'!$A$1:$J$200,9,FALSE)),"")</f>
        <v>2050</v>
      </c>
      <c r="G7" s="15" t="str">
        <f>IFERROR(VLOOKUP('Data cosolidation'!$A7,'Netzero target status'!$A$1:$J$151,10,FALSE),"")</f>
        <v>In law</v>
      </c>
      <c r="H7" s="16">
        <f>IFERROR(VLOOKUP('Data cosolidation'!$A7,'GHGs emission_2021'!$B$1:$E$211,4,FALSE),"")</f>
        <v>106.37018790875</v>
      </c>
      <c r="I7" s="17">
        <f>IFERROR(IF(OR(Table20[[#This Row],[Status]]="In law",Table20[[#This Row],[Status]]="In policy document"), 1/('Data cosolidation'!$F7-2021)," ")," ")</f>
        <v>3.4482758620689655E-2</v>
      </c>
      <c r="J7" s="8">
        <f>IFERROR(Table20[[#This Row],[Calculated DAF_2021]]*Table20[[#This Row],[GHG Emissions (2023, Mtonnes CO2​ eq.)]]," ")</f>
        <v>3.6679375140948274</v>
      </c>
      <c r="K7" s="15" t="str">
        <f>IFERROR(VLOOKUP('Data cosolidation'!$A7,Table19[[Country]:[Vulnerability Level]],6,FALSE),"")</f>
        <v>In law</v>
      </c>
      <c r="M7">
        <f>MATCH(Table20[[#This Row],[Country]],'Final Assessment'!$B$3:$B$150,0)</f>
        <v>9</v>
      </c>
    </row>
    <row r="8" spans="1:14" x14ac:dyDescent="0.3">
      <c r="A8" s="26" t="s">
        <v>91</v>
      </c>
      <c r="B8" s="15" t="str">
        <f>VLOOKUP('Data cosolidation'!$A8,Table13[[Country Name]:[Development Tier]],2,)</f>
        <v>Tier 1 (High)</v>
      </c>
      <c r="C8" s="15" t="str">
        <f>VLOOKUP('Data cosolidation'!$A8,Table13[[Country Name]:[Economic Structure]],3,FALSE)</f>
        <v>Services-Dominant</v>
      </c>
      <c r="D8" s="28" t="str">
        <f>IFERROR(VLOOKUP('Data cosolidation'!$A8,Table19[[Country]:[Vulnerability Level]],7,FALSE),"")</f>
        <v>Low Vulnerability (0.30 - 0.40)</v>
      </c>
      <c r="E8" s="28" t="s">
        <v>16</v>
      </c>
      <c r="F8" s="30">
        <f>IFERROR(IF(Table20[[#This Row],[Net Zero Target Status]]="No Net Zero Target/Proposed"," ",VLOOKUP('Data cosolidation'!$A8,'Netzero target status'!$A$1:$J$200,9,FALSE)),"")</f>
        <v>2050</v>
      </c>
      <c r="G8" s="15" t="str">
        <f>IFERROR(VLOOKUP('Data cosolidation'!$A8,'Netzero target status'!$A$1:$J$151,10,FALSE),"")</f>
        <v>In law</v>
      </c>
      <c r="H8" s="16">
        <f>IFERROR(VLOOKUP('Data cosolidation'!$A8,'GHGs emission_2021'!$B$1:$E$211,4,FALSE),"")</f>
        <v>84.209811532415003</v>
      </c>
      <c r="I8" s="17">
        <f>IFERROR(IF(OR(Table20[[#This Row],[Status]]="In law",Table20[[#This Row],[Status]]="In policy document"), 1/('Data cosolidation'!$F8-2021)," ")," ")</f>
        <v>3.4482758620689655E-2</v>
      </c>
      <c r="J8" s="8">
        <f>IFERROR(Table20[[#This Row],[Calculated DAF_2021]]*Table20[[#This Row],[GHG Emissions (2023, Mtonnes CO2​ eq.)]]," ")</f>
        <v>2.9037866045660343</v>
      </c>
      <c r="K8" s="15" t="str">
        <f>IFERROR(VLOOKUP('Data cosolidation'!$A8,Table19[[Country]:[Vulnerability Level]],6,FALSE),"")</f>
        <v>In law</v>
      </c>
      <c r="M8">
        <f>MATCH(Table20[[#This Row],[Country]],'Final Assessment'!$B$3:$B$150,0)</f>
        <v>25</v>
      </c>
    </row>
    <row r="9" spans="1:14" x14ac:dyDescent="0.3">
      <c r="A9" s="26" t="s">
        <v>216</v>
      </c>
      <c r="B9" s="15" t="str">
        <f>VLOOKUP('Data cosolidation'!$A9,Table13[[Country Name]:[Development Tier]],2,)</f>
        <v>Tier 1 (High)</v>
      </c>
      <c r="C9" s="15" t="str">
        <f>VLOOKUP('Data cosolidation'!$A9,Table13[[Country Name]:[Economic Structure]],3,FALSE)</f>
        <v>Industry-Dominant</v>
      </c>
      <c r="D9" s="28" t="str">
        <f>IFERROR(VLOOKUP('Data cosolidation'!$A9,Table19[[Country]:[Vulnerability Level]],7,FALSE),"")</f>
        <v>Very Low Vulnerability (&lt; 0.30)</v>
      </c>
      <c r="E9" s="28" t="s">
        <v>16</v>
      </c>
      <c r="F9" s="30">
        <f>IFERROR(IF(Table20[[#This Row],[Net Zero Target Status]]="No Net Zero Target/Proposed"," ",VLOOKUP('Data cosolidation'!$A9,'Netzero target status'!$A$1:$J$200,9,FALSE)),"")</f>
        <v>2050</v>
      </c>
      <c r="G9" s="15" t="str">
        <f>IFERROR(VLOOKUP('Data cosolidation'!$A9,'Netzero target status'!$A$1:$J$151,10,FALSE),"")</f>
        <v>In law</v>
      </c>
      <c r="H9" s="16" t="str">
        <f>IFERROR(VLOOKUP('Data cosolidation'!$A9,'GHGs emission_2021'!$B$1:$E$211,4,FALSE),"")</f>
        <v/>
      </c>
      <c r="I9" s="17">
        <f>IFERROR(IF(OR(Table20[[#This Row],[Status]]="In law",Table20[[#This Row],[Status]]="In policy document"), 1/('Data cosolidation'!$F9-2021)," ")," ")</f>
        <v>3.4482758620689655E-2</v>
      </c>
      <c r="J9" s="8" t="str">
        <f>IFERROR(Table20[[#This Row],[Calculated DAF_2021]]*Table20[[#This Row],[GHG Emissions (2023, Mtonnes CO2​ eq.)]]," ")</f>
        <v xml:space="preserve"> </v>
      </c>
      <c r="K9" s="15" t="str">
        <f>IFERROR(VLOOKUP('Data cosolidation'!$A9,Table19[[Country]:[Vulnerability Level]],6,FALSE),"")</f>
        <v>In law</v>
      </c>
      <c r="M9">
        <f>MATCH(Table20[[#This Row],[Country]],'Final Assessment'!$B$3:$B$150,0)</f>
        <v>38</v>
      </c>
      <c r="N9" t="s">
        <v>242</v>
      </c>
    </row>
    <row r="10" spans="1:14" x14ac:dyDescent="0.3">
      <c r="A10" s="26" t="s">
        <v>93</v>
      </c>
      <c r="B10" s="15" t="str">
        <f>VLOOKUP('Data cosolidation'!$A10,Table13[[Country Name]:[Development Tier]],2,)</f>
        <v>Tier 1 (High)</v>
      </c>
      <c r="C10" s="15" t="str">
        <f>VLOOKUP('Data cosolidation'!$A10,Table13[[Country Name]:[Economic Structure]],3,FALSE)</f>
        <v>Services-Dominant</v>
      </c>
      <c r="D10" s="28" t="str">
        <f>IFERROR(VLOOKUP('Data cosolidation'!$A10,Table19[[Country]:[Vulnerability Level]],7,FALSE),"")</f>
        <v>Low Vulnerability (0.30 - 0.40)</v>
      </c>
      <c r="E10" s="28" t="s">
        <v>16</v>
      </c>
      <c r="F10" s="30">
        <f>IFERROR(IF(Table20[[#This Row],[Net Zero Target Status]]="No Net Zero Target/Proposed"," ",VLOOKUP('Data cosolidation'!$A10,'Netzero target status'!$A$1:$J$200,9,FALSE)),"")</f>
        <v>2050</v>
      </c>
      <c r="G10" s="15" t="str">
        <f>IFERROR(VLOOKUP('Data cosolidation'!$A10,'Netzero target status'!$A$1:$J$151,10,FALSE),"")</f>
        <v>In law</v>
      </c>
      <c r="H10" s="16">
        <f>IFERROR(VLOOKUP('Data cosolidation'!$A10,'GHGs emission_2021'!$B$1:$E$211,4,FALSE),"")</f>
        <v>7.8609330392057002</v>
      </c>
      <c r="I10" s="17">
        <f>IFERROR(IF(OR(Table20[[#This Row],[Status]]="In law",Table20[[#This Row],[Status]]="In policy document"), 1/('Data cosolidation'!$F10-2021)," ")," ")</f>
        <v>3.4482758620689655E-2</v>
      </c>
      <c r="J10" s="8">
        <f>IFERROR(Table20[[#This Row],[Calculated DAF_2021]]*Table20[[#This Row],[GHG Emissions (2023, Mtonnes CO2​ eq.)]]," ")</f>
        <v>0.27106665652433448</v>
      </c>
      <c r="K10" s="15" t="str">
        <f>IFERROR(VLOOKUP('Data cosolidation'!$A10,Table19[[Country]:[Vulnerability Level]],6,FALSE),"")</f>
        <v>In law</v>
      </c>
      <c r="M10">
        <f>MATCH(Table20[[#This Row],[Country]],'Final Assessment'!$B$3:$B$150,0)</f>
        <v>22</v>
      </c>
    </row>
    <row r="11" spans="1:14" x14ac:dyDescent="0.3">
      <c r="A11" s="26" t="s">
        <v>94</v>
      </c>
      <c r="B11" s="15" t="str">
        <f>VLOOKUP('Data cosolidation'!$A11,Table13[[Country Name]:[Development Tier]],2,)</f>
        <v>Tier 1 (High)</v>
      </c>
      <c r="C11" s="15" t="str">
        <f>VLOOKUP('Data cosolidation'!$A11,Table13[[Country Name]:[Economic Structure]],3,FALSE)</f>
        <v>Services-Dominant</v>
      </c>
      <c r="D11" s="28" t="str">
        <f>IFERROR(VLOOKUP('Data cosolidation'!$A11,Table19[[Country]:[Vulnerability Level]],7,FALSE),"")</f>
        <v>Low Vulnerability (0.30 - 0.40)</v>
      </c>
      <c r="E11" s="28" t="s">
        <v>16</v>
      </c>
      <c r="F11" s="30">
        <f>IFERROR(IF(Table20[[#This Row],[Net Zero Target Status]]="No Net Zero Target/Proposed"," ",VLOOKUP('Data cosolidation'!$A11,'Netzero target status'!$A$1:$J$200,9,FALSE)),"")</f>
        <v>2050</v>
      </c>
      <c r="G11" s="15" t="str">
        <f>IFERROR(VLOOKUP('Data cosolidation'!$A11,'Netzero target status'!$A$1:$J$151,10,FALSE),"")</f>
        <v>In law</v>
      </c>
      <c r="H11" s="16">
        <f>IFERROR(VLOOKUP('Data cosolidation'!$A11,'GHGs emission_2021'!$B$1:$E$211,4,FALSE),"")</f>
        <v>41.831473036828001</v>
      </c>
      <c r="I11" s="17">
        <f>IFERROR(IF(OR(Table20[[#This Row],[Status]]="In law",Table20[[#This Row],[Status]]="In policy document"), 1/('Data cosolidation'!$F11-2021)," ")," ")</f>
        <v>3.4482758620689655E-2</v>
      </c>
      <c r="J11" s="8">
        <f>IFERROR(Table20[[#This Row],[Calculated DAF_2021]]*Table20[[#This Row],[GHG Emissions (2023, Mtonnes CO2​ eq.)]]," ")</f>
        <v>1.4424645874768276</v>
      </c>
      <c r="K11" s="15" t="str">
        <f>IFERROR(VLOOKUP('Data cosolidation'!$A11,Table19[[Country]:[Vulnerability Level]],6,FALSE),"")</f>
        <v>In law</v>
      </c>
      <c r="M11">
        <f>MATCH(Table20[[#This Row],[Country]],'Final Assessment'!$B$3:$B$150,0)</f>
        <v>11</v>
      </c>
    </row>
    <row r="12" spans="1:14" x14ac:dyDescent="0.3">
      <c r="A12" s="26" t="s">
        <v>95</v>
      </c>
      <c r="B12" s="15" t="str">
        <f>VLOOKUP('Data cosolidation'!$A12,Table13[[Country Name]:[Development Tier]],2,)</f>
        <v>Tier 1 (High)</v>
      </c>
      <c r="C12" s="15" t="str">
        <f>VLOOKUP('Data cosolidation'!$A12,Table13[[Country Name]:[Economic Structure]],3,FALSE)</f>
        <v>Services-Dominant</v>
      </c>
      <c r="D12" s="28" t="str">
        <f>IFERROR(VLOOKUP('Data cosolidation'!$A12,Table19[[Country]:[Vulnerability Level]],7,FALSE),"")</f>
        <v>Low Vulnerability (0.30 - 0.40)</v>
      </c>
      <c r="E12" s="28" t="s">
        <v>16</v>
      </c>
      <c r="F12" s="30">
        <f>IFERROR(IF(Table20[[#This Row],[Net Zero Target Status]]="No Net Zero Target/Proposed"," ",VLOOKUP('Data cosolidation'!$A12,'Netzero target status'!$A$1:$J$200,9,FALSE)),"")</f>
        <v>2045</v>
      </c>
      <c r="G12" s="15" t="str">
        <f>IFERROR(VLOOKUP('Data cosolidation'!$A12,'Netzero target status'!$A$1:$J$151,10,FALSE),"")</f>
        <v>In law</v>
      </c>
      <c r="H12" s="16">
        <f>IFERROR(VLOOKUP('Data cosolidation'!$A12,'GHGs emission_2021'!$B$1:$E$211,4,FALSE),"")</f>
        <v>49.118373633418003</v>
      </c>
      <c r="I12" s="17">
        <f>IFERROR(IF(OR(Table20[[#This Row],[Status]]="In law",Table20[[#This Row],[Status]]="In policy document"), 1/('Data cosolidation'!$F12-2021)," ")," ")</f>
        <v>4.1666666666666664E-2</v>
      </c>
      <c r="J12" s="8">
        <f>IFERROR(Table20[[#This Row],[Calculated DAF_2021]]*Table20[[#This Row],[GHG Emissions (2023, Mtonnes CO2​ eq.)]]," ")</f>
        <v>2.0465989013924166</v>
      </c>
      <c r="K12" s="15" t="str">
        <f>IFERROR(VLOOKUP('Data cosolidation'!$A12,Table19[[Country]:[Vulnerability Level]],6,FALSE),"")</f>
        <v>In law</v>
      </c>
      <c r="M12">
        <f>MATCH(Table20[[#This Row],[Country]],'Final Assessment'!$B$3:$B$150,0)</f>
        <v>31</v>
      </c>
    </row>
    <row r="13" spans="1:14" x14ac:dyDescent="0.3">
      <c r="A13" s="26" t="s">
        <v>217</v>
      </c>
      <c r="B13" s="15" t="str">
        <f>VLOOKUP('Data cosolidation'!$A13,Table13[[Country Name]:[Development Tier]],2,)</f>
        <v>Tier 1 (High)</v>
      </c>
      <c r="C13" s="15" t="str">
        <f>VLOOKUP('Data cosolidation'!$A13,Table13[[Country Name]:[Economic Structure]],3,FALSE)</f>
        <v>Services-Dominant</v>
      </c>
      <c r="D13" s="28" t="str">
        <f>IFERROR(VLOOKUP('Data cosolidation'!$A13,Table19[[Country]:[Vulnerability Level]],7,FALSE),"")</f>
        <v>Very Low Vulnerability (&lt; 0.30)</v>
      </c>
      <c r="E13" s="28" t="s">
        <v>16</v>
      </c>
      <c r="F13" s="30">
        <f>IFERROR(IF(Table20[[#This Row],[Net Zero Target Status]]="No Net Zero Target/Proposed"," ",VLOOKUP('Data cosolidation'!$A13,'Netzero target status'!$A$1:$J$200,9,FALSE)),"")</f>
        <v>2050</v>
      </c>
      <c r="G13" s="15" t="str">
        <f>IFERROR(VLOOKUP('Data cosolidation'!$A13,'Netzero target status'!$A$1:$J$151,10,FALSE),"")</f>
        <v>In law</v>
      </c>
      <c r="H13" s="16">
        <f>IFERROR(VLOOKUP('Data cosolidation'!$A13,'GHGs emission_2021'!$B$1:$E$211,4,FALSE),"")</f>
        <v>43.446393813877002</v>
      </c>
      <c r="I13" s="17">
        <f>IFERROR(IF(OR(Table20[[#This Row],[Status]]="In law",Table20[[#This Row],[Status]]="In policy document"), 1/('Data cosolidation'!$F13-2021)," ")," ")</f>
        <v>3.4482758620689655E-2</v>
      </c>
      <c r="J13" s="8">
        <f>IFERROR(Table20[[#This Row],[Calculated DAF_2021]]*Table20[[#This Row],[GHG Emissions (2023, Mtonnes CO2​ eq.)]]," ")</f>
        <v>1.498151510823345</v>
      </c>
      <c r="K13" s="15" t="str">
        <f>IFERROR(VLOOKUP('Data cosolidation'!$A13,Table19[[Country]:[Vulnerability Level]],6,FALSE),"")</f>
        <v>In law</v>
      </c>
      <c r="M13">
        <f>MATCH(Table20[[#This Row],[Country]],'Final Assessment'!$B$3:$B$150,0)</f>
        <v>6</v>
      </c>
    </row>
    <row r="14" spans="1:14" x14ac:dyDescent="0.3">
      <c r="A14" s="26" t="s">
        <v>218</v>
      </c>
      <c r="B14" s="15" t="str">
        <f>VLOOKUP('Data cosolidation'!$A14,Table13[[Country Name]:[Development Tier]],2,)</f>
        <v>Tier 1 (High)</v>
      </c>
      <c r="C14" s="15" t="str">
        <f>VLOOKUP('Data cosolidation'!$A14,Table13[[Country Name]:[Economic Structure]],3,FALSE)</f>
        <v>Services-Dominant</v>
      </c>
      <c r="D14" s="28" t="str">
        <f>IFERROR(VLOOKUP('Data cosolidation'!$A14,Table19[[Country]:[Vulnerability Level]],7,FALSE),"")</f>
        <v>Very Low Vulnerability (&lt; 0.30)</v>
      </c>
      <c r="E14" s="28" t="s">
        <v>16</v>
      </c>
      <c r="F14" s="30">
        <f>IFERROR(IF(Table20[[#This Row],[Net Zero Target Status]]="No Net Zero Target/Proposed"," ",VLOOKUP('Data cosolidation'!$A14,'Netzero target status'!$A$1:$J$200,9,FALSE)),"")</f>
        <v>2050</v>
      </c>
      <c r="G14" s="15" t="str">
        <f>IFERROR(VLOOKUP('Data cosolidation'!$A14,'Netzero target status'!$A$1:$J$151,10,FALSE),"")</f>
        <v>In law</v>
      </c>
      <c r="H14" s="16">
        <f>IFERROR(VLOOKUP('Data cosolidation'!$A14,'GHGs emission_2021'!$B$1:$E$211,4,FALSE),"")</f>
        <v>379.31858785213001</v>
      </c>
      <c r="I14" s="17">
        <f>IFERROR(IF(OR(Table20[[#This Row],[Status]]="In law",Table20[[#This Row],[Status]]="In policy document"), 1/('Data cosolidation'!$F14-2021)," ")," ")</f>
        <v>3.4482758620689655E-2</v>
      </c>
      <c r="J14" s="8">
        <f>IFERROR(Table20[[#This Row],[Calculated DAF_2021]]*Table20[[#This Row],[GHG Emissions (2023, Mtonnes CO2​ eq.)]]," ")</f>
        <v>13.079951305245862</v>
      </c>
      <c r="K14" s="15" t="str">
        <f>IFERROR(VLOOKUP('Data cosolidation'!$A14,Table19[[Country]:[Vulnerability Level]],6,FALSE),"")</f>
        <v>In law</v>
      </c>
      <c r="M14">
        <f>MATCH(Table20[[#This Row],[Country]],'Final Assessment'!$B$3:$B$150,0)</f>
        <v>7</v>
      </c>
    </row>
    <row r="15" spans="1:14" x14ac:dyDescent="0.3">
      <c r="A15" s="26" t="s">
        <v>219</v>
      </c>
      <c r="B15" s="15" t="str">
        <f>VLOOKUP('Data cosolidation'!$A15,Table13[[Country Name]:[Development Tier]],2,)</f>
        <v>Tier 1 (High)</v>
      </c>
      <c r="C15" s="15" t="str">
        <f>VLOOKUP('Data cosolidation'!$A15,Table13[[Country Name]:[Economic Structure]],3,FALSE)</f>
        <v>Services-Dominant</v>
      </c>
      <c r="D15" s="28" t="str">
        <f>IFERROR(VLOOKUP('Data cosolidation'!$A15,Table19[[Country]:[Vulnerability Level]],7,FALSE),"")</f>
        <v>Very Low Vulnerability (&lt; 0.30)</v>
      </c>
      <c r="E15" s="28" t="s">
        <v>16</v>
      </c>
      <c r="F15" s="30">
        <f>IFERROR(IF(Table20[[#This Row],[Net Zero Target Status]]="No Net Zero Target/Proposed"," ",VLOOKUP('Data cosolidation'!$A15,'Netzero target status'!$A$1:$J$200,9,FALSE)),"")</f>
        <v>2035</v>
      </c>
      <c r="G15" s="15" t="str">
        <f>IFERROR(VLOOKUP('Data cosolidation'!$A15,'Netzero target status'!$A$1:$J$151,10,FALSE),"")</f>
        <v>In law</v>
      </c>
      <c r="H15" s="16">
        <f>IFERROR(VLOOKUP('Data cosolidation'!$A15,'GHGs emission_2021'!$B$1:$E$211,4,FALSE),"")</f>
        <v>43.453536797250003</v>
      </c>
      <c r="I15" s="17">
        <f>IFERROR(IF(OR(Table20[[#This Row],[Status]]="In law",Table20[[#This Row],[Status]]="In policy document"), 1/('Data cosolidation'!$F15-2021)," ")," ")</f>
        <v>7.1428571428571425E-2</v>
      </c>
      <c r="J15" s="8">
        <f>IFERROR(Table20[[#This Row],[Calculated DAF_2021]]*Table20[[#This Row],[GHG Emissions (2023, Mtonnes CO2​ eq.)]]," ")</f>
        <v>3.1038240569464284</v>
      </c>
      <c r="K15" s="15" t="str">
        <f>IFERROR(VLOOKUP('Data cosolidation'!$A15,Table19[[Country]:[Vulnerability Level]],6,FALSE),"")</f>
        <v>In law</v>
      </c>
      <c r="M15">
        <f>MATCH(Table20[[#This Row],[Country]],'Final Assessment'!$B$3:$B$150,0)</f>
        <v>3</v>
      </c>
    </row>
    <row r="16" spans="1:14" x14ac:dyDescent="0.3">
      <c r="A16" s="26" t="s">
        <v>96</v>
      </c>
      <c r="B16" s="15" t="str">
        <f>VLOOKUP('Data cosolidation'!$A16,Table13[[Country Name]:[Development Tier]],2,)</f>
        <v>Tier 1 (High)</v>
      </c>
      <c r="C16" s="15" t="str">
        <f>VLOOKUP('Data cosolidation'!$A16,Table13[[Country Name]:[Economic Structure]],3,FALSE)</f>
        <v>Services-Dominant</v>
      </c>
      <c r="D16" s="28" t="str">
        <f>IFERROR(VLOOKUP('Data cosolidation'!$A16,Table19[[Country]:[Vulnerability Level]],7,FALSE),"")</f>
        <v>Low Vulnerability (0.30 - 0.40)</v>
      </c>
      <c r="E16" s="28" t="s">
        <v>16</v>
      </c>
      <c r="F16" s="30">
        <f>IFERROR(IF(Table20[[#This Row],[Net Zero Target Status]]="No Net Zero Target/Proposed"," ",VLOOKUP('Data cosolidation'!$A16,'Netzero target status'!$A$1:$J$200,9,FALSE)),"")</f>
        <v>2050</v>
      </c>
      <c r="G16" s="15" t="str">
        <f>IFERROR(VLOOKUP('Data cosolidation'!$A16,'Netzero target status'!$A$1:$J$151,10,FALSE),"")</f>
        <v>In law</v>
      </c>
      <c r="H16" s="16">
        <f>IFERROR(VLOOKUP('Data cosolidation'!$A16,'GHGs emission_2021'!$B$1:$E$211,4,FALSE),"")</f>
        <v>385.52011950564003</v>
      </c>
      <c r="I16" s="17">
        <f>IFERROR(IF(OR(Table20[[#This Row],[Status]]="In law",Table20[[#This Row],[Status]]="In policy document"), 1/('Data cosolidation'!$F16-2021)," ")," ")</f>
        <v>3.4482758620689655E-2</v>
      </c>
      <c r="J16" s="8">
        <f>IFERROR(Table20[[#This Row],[Calculated DAF_2021]]*Table20[[#This Row],[GHG Emissions (2023, Mtonnes CO2​ eq.)]]," ")</f>
        <v>13.293797224332414</v>
      </c>
      <c r="K16" s="15" t="str">
        <f>IFERROR(VLOOKUP('Data cosolidation'!$A16,Table19[[Country]:[Vulnerability Level]],6,FALSE),"")</f>
        <v>In law</v>
      </c>
      <c r="M16">
        <f>MATCH(Table20[[#This Row],[Country]],'Final Assessment'!$B$3:$B$150,0)</f>
        <v>13</v>
      </c>
    </row>
    <row r="17" spans="1:14" x14ac:dyDescent="0.3">
      <c r="A17" s="26" t="s">
        <v>220</v>
      </c>
      <c r="B17" s="15" t="str">
        <f>VLOOKUP('Data cosolidation'!$A17,Table13[[Country Name]:[Development Tier]],2,)</f>
        <v>Tier 1 (High)</v>
      </c>
      <c r="C17" s="15" t="str">
        <f>VLOOKUP('Data cosolidation'!$A17,Table13[[Country Name]:[Economic Structure]],3,FALSE)</f>
        <v>Services-Dominant</v>
      </c>
      <c r="D17" s="28" t="str">
        <f>IFERROR(VLOOKUP('Data cosolidation'!$A17,Table19[[Country]:[Vulnerability Level]],7,FALSE),"")</f>
        <v>Very Low Vulnerability (&lt; 0.30)</v>
      </c>
      <c r="E17" s="28" t="s">
        <v>16</v>
      </c>
      <c r="F17" s="30">
        <f>IFERROR(IF(Table20[[#This Row],[Net Zero Target Status]]="No Net Zero Target/Proposed"," ",VLOOKUP('Data cosolidation'!$A17,'Netzero target status'!$A$1:$J$200,9,FALSE)),"")</f>
        <v>2045</v>
      </c>
      <c r="G17" s="15" t="str">
        <f>IFERROR(VLOOKUP('Data cosolidation'!$A17,'Netzero target status'!$A$1:$J$151,10,FALSE),"")</f>
        <v>In law</v>
      </c>
      <c r="H17" s="16">
        <f>IFERROR(VLOOKUP('Data cosolidation'!$A17,'GHGs emission_2021'!$B$1:$E$211,4,FALSE),"")</f>
        <v>681.81032815186995</v>
      </c>
      <c r="I17" s="17">
        <f>IFERROR(IF(OR(Table20[[#This Row],[Status]]="In law",Table20[[#This Row],[Status]]="In policy document"), 1/('Data cosolidation'!$F17-2021)," ")," ")</f>
        <v>4.1666666666666664E-2</v>
      </c>
      <c r="J17" s="8">
        <f>IFERROR(Table20[[#This Row],[Calculated DAF_2021]]*Table20[[#This Row],[GHG Emissions (2023, Mtonnes CO2​ eq.)]]," ")</f>
        <v>28.408763672994581</v>
      </c>
      <c r="K17" s="15" t="str">
        <f>IFERROR(VLOOKUP('Data cosolidation'!$A17,Table19[[Country]:[Vulnerability Level]],6,FALSE),"")</f>
        <v>In law</v>
      </c>
      <c r="M17">
        <f>MATCH(Table20[[#This Row],[Country]],'Final Assessment'!$B$3:$B$150,0)</f>
        <v>4</v>
      </c>
    </row>
    <row r="18" spans="1:14" x14ac:dyDescent="0.3">
      <c r="A18" s="26" t="s">
        <v>97</v>
      </c>
      <c r="B18" s="15" t="str">
        <f>VLOOKUP('Data cosolidation'!$A18,Table13[[Country Name]:[Development Tier]],2,)</f>
        <v>Tier 1 (High)</v>
      </c>
      <c r="C18" s="15" t="str">
        <f>VLOOKUP('Data cosolidation'!$A18,Table13[[Country Name]:[Economic Structure]],3,FALSE)</f>
        <v>Services-Dominant</v>
      </c>
      <c r="D18" s="28" t="str">
        <f>IFERROR(VLOOKUP('Data cosolidation'!$A18,Table19[[Country]:[Vulnerability Level]],7,FALSE),"")</f>
        <v>Low Vulnerability (0.30 - 0.40)</v>
      </c>
      <c r="E18" s="28" t="s">
        <v>16</v>
      </c>
      <c r="F18" s="30">
        <f>IFERROR(IF(Table20[[#This Row],[Net Zero Target Status]]="No Net Zero Target/Proposed"," ",VLOOKUP('Data cosolidation'!$A18,'Netzero target status'!$A$1:$J$200,9,FALSE)),"")</f>
        <v>2040</v>
      </c>
      <c r="G18" s="15" t="str">
        <f>IFERROR(VLOOKUP('Data cosolidation'!$A18,'Netzero target status'!$A$1:$J$151,10,FALSE),"")</f>
        <v>In law</v>
      </c>
      <c r="H18" s="16">
        <f>IFERROR(VLOOKUP('Data cosolidation'!$A18,'GHGs emission_2021'!$B$1:$E$211,4,FALSE),"")</f>
        <v>4.171936013462</v>
      </c>
      <c r="I18" s="17">
        <f>IFERROR(IF(OR(Table20[[#This Row],[Status]]="In law",Table20[[#This Row],[Status]]="In policy document"), 1/('Data cosolidation'!$F18-2021)," ")," ")</f>
        <v>5.2631578947368418E-2</v>
      </c>
      <c r="J18" s="8">
        <f>IFERROR(Table20[[#This Row],[Calculated DAF_2021]]*Table20[[#This Row],[GHG Emissions (2023, Mtonnes CO2​ eq.)]]," ")</f>
        <v>0.21957557965589472</v>
      </c>
      <c r="K18" s="15" t="str">
        <f>IFERROR(VLOOKUP('Data cosolidation'!$A18,Table19[[Country]:[Vulnerability Level]],6,FALSE),"")</f>
        <v>In law</v>
      </c>
      <c r="M18">
        <f>MATCH(Table20[[#This Row],[Country]],'Final Assessment'!$B$3:$B$150,0)</f>
        <v>16</v>
      </c>
    </row>
    <row r="19" spans="1:14" x14ac:dyDescent="0.3">
      <c r="A19" s="26" t="s">
        <v>98</v>
      </c>
      <c r="B19" s="15" t="str">
        <f>VLOOKUP('Data cosolidation'!$A19,Table13[[Country Name]:[Development Tier]],2,)</f>
        <v>Tier 1 (High)</v>
      </c>
      <c r="C19" s="15" t="str">
        <f>VLOOKUP('Data cosolidation'!$A19,Table13[[Country Name]:[Economic Structure]],3,FALSE)</f>
        <v>Industry-Dominant</v>
      </c>
      <c r="D19" s="28" t="str">
        <f>IFERROR(VLOOKUP('Data cosolidation'!$A19,Table19[[Country]:[Vulnerability Level]],7,FALSE),"")</f>
        <v>Low Vulnerability (0.30 - 0.40)</v>
      </c>
      <c r="E19" s="28" t="s">
        <v>16</v>
      </c>
      <c r="F19" s="30">
        <f>IFERROR(IF(Table20[[#This Row],[Net Zero Target Status]]="No Net Zero Target/Proposed"," ",VLOOKUP('Data cosolidation'!$A19,'Netzero target status'!$A$1:$J$200,9,FALSE)),"")</f>
        <v>2050</v>
      </c>
      <c r="G19" s="15" t="str">
        <f>IFERROR(VLOOKUP('Data cosolidation'!$A19,'Netzero target status'!$A$1:$J$151,10,FALSE),"")</f>
        <v>In law</v>
      </c>
      <c r="H19" s="16">
        <f>IFERROR(VLOOKUP('Data cosolidation'!$A19,'GHGs emission_2021'!$B$1:$E$211,4,FALSE),"")</f>
        <v>57.853266947361</v>
      </c>
      <c r="I19" s="17">
        <f>IFERROR(IF(OR(Table20[[#This Row],[Status]]="In law",Table20[[#This Row],[Status]]="In policy document"), 1/('Data cosolidation'!$F19-2021)," ")," ")</f>
        <v>3.4482758620689655E-2</v>
      </c>
      <c r="J19" s="8">
        <f>IFERROR(Table20[[#This Row],[Calculated DAF_2021]]*Table20[[#This Row],[GHG Emissions (2023, Mtonnes CO2​ eq.)]]," ")</f>
        <v>1.9949402395641724</v>
      </c>
      <c r="K19" s="15" t="str">
        <f>IFERROR(VLOOKUP('Data cosolidation'!$A19,Table19[[Country]:[Vulnerability Level]],6,FALSE),"")</f>
        <v>In law</v>
      </c>
      <c r="M19">
        <f>MATCH(Table20[[#This Row],[Country]],'Final Assessment'!$B$3:$B$150,0)</f>
        <v>40</v>
      </c>
    </row>
    <row r="20" spans="1:14" x14ac:dyDescent="0.3">
      <c r="A20" s="26" t="s">
        <v>99</v>
      </c>
      <c r="B20" s="15" t="str">
        <f>VLOOKUP('Data cosolidation'!$A20,Table13[[Country Name]:[Development Tier]],2,)</f>
        <v>Tier 1 (High)</v>
      </c>
      <c r="C20" s="15" t="str">
        <f>VLOOKUP('Data cosolidation'!$A20,Table13[[Country Name]:[Economic Structure]],3,FALSE)</f>
        <v>Services-Dominant</v>
      </c>
      <c r="D20" s="28" t="str">
        <f>IFERROR(VLOOKUP('Data cosolidation'!$A20,Table19[[Country]:[Vulnerability Level]],7,FALSE),"")</f>
        <v>Low Vulnerability (0.30 - 0.40)</v>
      </c>
      <c r="E20" s="28" t="s">
        <v>16</v>
      </c>
      <c r="F20" s="30">
        <f>IFERROR(IF(Table20[[#This Row],[Net Zero Target Status]]="No Net Zero Target/Proposed"," ",VLOOKUP('Data cosolidation'!$A20,'Netzero target status'!$A$1:$J$200,9,FALSE)),"")</f>
        <v>2050</v>
      </c>
      <c r="G20" s="15" t="str">
        <f>IFERROR(VLOOKUP('Data cosolidation'!$A20,'Netzero target status'!$A$1:$J$151,10,FALSE),"")</f>
        <v>In law</v>
      </c>
      <c r="H20" s="16">
        <f>IFERROR(VLOOKUP('Data cosolidation'!$A20,'GHGs emission_2021'!$B$1:$E$211,4,FALSE),"")</f>
        <v>374.12419472876002</v>
      </c>
      <c r="I20" s="17">
        <f>IFERROR(IF(OR(Table20[[#This Row],[Status]]="In law",Table20[[#This Row],[Status]]="In policy document"), 1/('Data cosolidation'!$F20-2021)," ")," ")</f>
        <v>3.4482758620689655E-2</v>
      </c>
      <c r="J20" s="8">
        <f>IFERROR(Table20[[#This Row],[Calculated DAF_2021]]*Table20[[#This Row],[GHG Emissions (2023, Mtonnes CO2​ eq.)]]," ")</f>
        <v>12.900834300991724</v>
      </c>
      <c r="K20" s="15" t="str">
        <f>IFERROR(VLOOKUP('Data cosolidation'!$A20,Table19[[Country]:[Vulnerability Level]],6,FALSE),"")</f>
        <v>In law</v>
      </c>
      <c r="M20">
        <f>MATCH(Table20[[#This Row],[Country]],'Final Assessment'!$B$3:$B$150,0)</f>
        <v>17</v>
      </c>
    </row>
    <row r="21" spans="1:14" x14ac:dyDescent="0.3">
      <c r="A21" s="26" t="s">
        <v>100</v>
      </c>
      <c r="B21" s="15" t="str">
        <f>VLOOKUP('Data cosolidation'!$A21,Table13[[Country Name]:[Development Tier]],2,)</f>
        <v>Tier 1 (High)</v>
      </c>
      <c r="C21" s="15" t="str">
        <f>VLOOKUP('Data cosolidation'!$A21,Table13[[Country Name]:[Economic Structure]],3,FALSE)</f>
        <v>Services-Dominant</v>
      </c>
      <c r="D21" s="28" t="str">
        <f>IFERROR(VLOOKUP('Data cosolidation'!$A21,Table19[[Country]:[Vulnerability Level]],7,FALSE),"")</f>
        <v>Low Vulnerability (0.30 - 0.40)</v>
      </c>
      <c r="E21" s="28" t="s">
        <v>16</v>
      </c>
      <c r="F21" s="30">
        <f>IFERROR(IF(Table20[[#This Row],[Net Zero Target Status]]="No Net Zero Target/Proposed"," ",VLOOKUP('Data cosolidation'!$A21,'Netzero target status'!$A$1:$J$200,9,FALSE)),"")</f>
        <v>2050</v>
      </c>
      <c r="G21" s="15" t="str">
        <f>IFERROR(VLOOKUP('Data cosolidation'!$A21,'Netzero target status'!$A$1:$J$151,10,FALSE),"")</f>
        <v>In law</v>
      </c>
      <c r="H21" s="16">
        <f>IFERROR(VLOOKUP('Data cosolidation'!$A21,'GHGs emission_2021'!$B$1:$E$211,4,FALSE),"")</f>
        <v>2.0338652584277002</v>
      </c>
      <c r="I21" s="17">
        <f>IFERROR(IF(OR(Table20[[#This Row],[Status]]="In law",Table20[[#This Row],[Status]]="In policy document"), 1/('Data cosolidation'!$F21-2021)," ")," ")</f>
        <v>3.4482758620689655E-2</v>
      </c>
      <c r="J21" s="8">
        <f>IFERROR(Table20[[#This Row],[Calculated DAF_2021]]*Table20[[#This Row],[GHG Emissions (2023, Mtonnes CO2​ eq.)]]," ")</f>
        <v>7.013328477336897E-2</v>
      </c>
      <c r="K21" s="15" t="str">
        <f>IFERROR(VLOOKUP('Data cosolidation'!$A21,Table19[[Country]:[Vulnerability Level]],6,FALSE),"")</f>
        <v>In law</v>
      </c>
      <c r="M21">
        <f>MATCH(Table20[[#This Row],[Country]],'Final Assessment'!$B$3:$B$150,0)</f>
        <v>23</v>
      </c>
    </row>
    <row r="22" spans="1:14" x14ac:dyDescent="0.3">
      <c r="A22" s="26" t="s">
        <v>225</v>
      </c>
      <c r="B22" s="15" t="str">
        <f>VLOOKUP('Data cosolidation'!$A22,Table13[[Country Name]:[Development Tier]],2,)</f>
        <v>Tier 1 (High)</v>
      </c>
      <c r="C22" s="15" t="str">
        <f>VLOOKUP('Data cosolidation'!$A22,Table13[[Country Name]:[Economic Structure]],3,FALSE)</f>
        <v>Services-Dominant</v>
      </c>
      <c r="D22" s="28"/>
      <c r="E22" s="28" t="s">
        <v>16</v>
      </c>
      <c r="F22" s="30">
        <f>IFERROR(IF(Table20[[#This Row],[Net Zero Target Status]]="No Net Zero Target/Proposed"," ",VLOOKUP('Data cosolidation'!$A22,'Netzero target status'!$A$1:$J$200,9,FALSE)),"")</f>
        <v>2050</v>
      </c>
      <c r="G22" s="15" t="str">
        <f>IFERROR(VLOOKUP('Data cosolidation'!$A22,'Netzero target status'!$A$1:$J$151,10,FALSE),"")</f>
        <v>In policy document</v>
      </c>
      <c r="H22" s="16" t="str">
        <f>IFERROR(VLOOKUP('Data cosolidation'!$A22,'GHGs emission_2021'!$B$1:$E$211,4,FALSE),"")</f>
        <v/>
      </c>
      <c r="I22" s="17">
        <f>IFERROR(IF(OR(Table20[[#This Row],[Status]]="In law",Table20[[#This Row],[Status]]="In policy document"), 1/('Data cosolidation'!$F22-2021)," ")," ")</f>
        <v>3.4482758620689655E-2</v>
      </c>
      <c r="J22" s="8" t="str">
        <f>IFERROR(Table20[[#This Row],[Calculated DAF_2021]]*Table20[[#This Row],[GHG Emissions (2023, Mtonnes CO2​ eq.)]]," ")</f>
        <v xml:space="preserve"> </v>
      </c>
      <c r="K22" s="15" t="str">
        <f>IFERROR(VLOOKUP('Data cosolidation'!$A22,Table19[[Country]:[Vulnerability Level]],6,FALSE),"")</f>
        <v>In policy document</v>
      </c>
      <c r="M22">
        <f>MATCH(Table20[[#This Row],[Country]],'Final Assessment'!$B$3:$B$150,0)</f>
        <v>35</v>
      </c>
      <c r="N22" t="s">
        <v>242</v>
      </c>
    </row>
    <row r="23" spans="1:14" x14ac:dyDescent="0.3">
      <c r="A23" s="26" t="s">
        <v>101</v>
      </c>
      <c r="B23" s="15" t="str">
        <f>VLOOKUP('Data cosolidation'!$A23,Table13[[Country Name]:[Development Tier]],2,)</f>
        <v>Tier 1 (High)</v>
      </c>
      <c r="C23" s="15" t="str">
        <f>VLOOKUP('Data cosolidation'!$A23,Table13[[Country Name]:[Economic Structure]],3,FALSE)</f>
        <v>Services-Dominant</v>
      </c>
      <c r="D23" s="28" t="str">
        <f>IFERROR(VLOOKUP('Data cosolidation'!$A23,Table19[[Country]:[Vulnerability Level]],7,FALSE),"")</f>
        <v>Low Vulnerability (0.30 - 0.40)</v>
      </c>
      <c r="E23" s="28" t="s">
        <v>16</v>
      </c>
      <c r="F23" s="30">
        <f>IFERROR(IF(Table20[[#This Row],[Net Zero Target Status]]="No Net Zero Target/Proposed"," ",VLOOKUP('Data cosolidation'!$A23,'Netzero target status'!$A$1:$J$200,9,FALSE)),"")</f>
        <v>2050</v>
      </c>
      <c r="G23" s="15" t="str">
        <f>IFERROR(VLOOKUP('Data cosolidation'!$A23,'Netzero target status'!$A$1:$J$151,10,FALSE),"")</f>
        <v>In law</v>
      </c>
      <c r="H23" s="16">
        <f>IFERROR(VLOOKUP('Data cosolidation'!$A23,'GHGs emission_2021'!$B$1:$E$211,4,FALSE),"")</f>
        <v>150.74579824257</v>
      </c>
      <c r="I23" s="17">
        <f>IFERROR(IF(OR(Table20[[#This Row],[Status]]="In law",Table20[[#This Row],[Status]]="In policy document"), 1/('Data cosolidation'!$F23-2021)," ")," ")</f>
        <v>3.4482758620689655E-2</v>
      </c>
      <c r="J23" s="8">
        <f>IFERROR(Table20[[#This Row],[Calculated DAF_2021]]*Table20[[#This Row],[GHG Emissions (2023, Mtonnes CO2​ eq.)]]," ")</f>
        <v>5.1981309738817245</v>
      </c>
      <c r="K23" s="15" t="str">
        <f>IFERROR(VLOOKUP('Data cosolidation'!$A23,Table19[[Country]:[Vulnerability Level]],6,FALSE),"")</f>
        <v>In law</v>
      </c>
      <c r="M23">
        <f>MATCH(Table20[[#This Row],[Country]],'Final Assessment'!$B$3:$B$150,0)</f>
        <v>24</v>
      </c>
    </row>
    <row r="24" spans="1:14" x14ac:dyDescent="0.3">
      <c r="A24" s="26" t="s">
        <v>221</v>
      </c>
      <c r="B24" s="15" t="str">
        <f>VLOOKUP('Data cosolidation'!$A24,Table13[[Country Name]:[Development Tier]],2,)</f>
        <v>Tier 1 (High)</v>
      </c>
      <c r="C24" s="15" t="str">
        <f>VLOOKUP('Data cosolidation'!$A24,Table13[[Country Name]:[Economic Structure]],3,FALSE)</f>
        <v>Services-Dominant</v>
      </c>
      <c r="D24" s="28" t="str">
        <f>IFERROR(VLOOKUP('Data cosolidation'!$A24,Table19[[Country]:[Vulnerability Level]],7,FALSE),"")</f>
        <v>Very Low Vulnerability (&lt; 0.30)</v>
      </c>
      <c r="E24" s="28" t="s">
        <v>16</v>
      </c>
      <c r="F24" s="30">
        <f>IFERROR(IF(Table20[[#This Row],[Net Zero Target Status]]="No Net Zero Target/Proposed"," ",VLOOKUP('Data cosolidation'!$A24,'Netzero target status'!$A$1:$J$200,9,FALSE)),"")</f>
        <v>2050</v>
      </c>
      <c r="G24" s="15" t="str">
        <f>IFERROR(VLOOKUP('Data cosolidation'!$A24,'Netzero target status'!$A$1:$J$151,10,FALSE),"")</f>
        <v>In law</v>
      </c>
      <c r="H24" s="16">
        <f>IFERROR(VLOOKUP('Data cosolidation'!$A24,'GHGs emission_2021'!$B$1:$E$211,4,FALSE),"")</f>
        <v>56.717099715738001</v>
      </c>
      <c r="I24" s="17">
        <f>IFERROR(IF(OR(Table20[[#This Row],[Status]]="In law",Table20[[#This Row],[Status]]="In policy document"), 1/('Data cosolidation'!$F24-2021)," ")," ")</f>
        <v>3.4482758620689655E-2</v>
      </c>
      <c r="J24" s="8">
        <f>IFERROR(Table20[[#This Row],[Calculated DAF_2021]]*Table20[[#This Row],[GHG Emissions (2023, Mtonnes CO2​ eq.)]]," ")</f>
        <v>1.9557620591633793</v>
      </c>
      <c r="K24" s="15" t="str">
        <f>IFERROR(VLOOKUP('Data cosolidation'!$A24,Table19[[Country]:[Vulnerability Level]],6,FALSE),"")</f>
        <v>In law</v>
      </c>
      <c r="M24">
        <f>MATCH(Table20[[#This Row],[Country]],'Final Assessment'!$B$3:$B$150,0)</f>
        <v>5</v>
      </c>
    </row>
    <row r="25" spans="1:14" x14ac:dyDescent="0.3">
      <c r="A25" s="26" t="s">
        <v>102</v>
      </c>
      <c r="B25" s="15" t="str">
        <f>VLOOKUP('Data cosolidation'!$A25,Table13[[Country Name]:[Development Tier]],2,)</f>
        <v>Tier 1 (High)</v>
      </c>
      <c r="C25" s="15" t="str">
        <f>VLOOKUP('Data cosolidation'!$A25,Table13[[Country Name]:[Economic Structure]],3,FALSE)</f>
        <v>Services-Dominant</v>
      </c>
      <c r="D25" s="28" t="str">
        <f>IFERROR(VLOOKUP('Data cosolidation'!$A25,Table19[[Country]:[Vulnerability Level]],7,FALSE),"")</f>
        <v>Low Vulnerability (0.30 - 0.40)</v>
      </c>
      <c r="E25" s="28" t="s">
        <v>16</v>
      </c>
      <c r="F25" s="30">
        <f>IFERROR(IF(Table20[[#This Row],[Net Zero Target Status]]="No Net Zero Target/Proposed"," ",VLOOKUP('Data cosolidation'!$A25,'Netzero target status'!$A$1:$J$200,9,FALSE)),"")</f>
        <v>2050</v>
      </c>
      <c r="G25" s="15" t="str">
        <f>IFERROR(VLOOKUP('Data cosolidation'!$A25,'Netzero target status'!$A$1:$J$151,10,FALSE),"")</f>
        <v>In law</v>
      </c>
      <c r="H25" s="16">
        <f>IFERROR(VLOOKUP('Data cosolidation'!$A25,'GHGs emission_2021'!$B$1:$E$211,4,FALSE),"")</f>
        <v>53.004607295263</v>
      </c>
      <c r="I25" s="17">
        <f>IFERROR(IF(OR(Table20[[#This Row],[Status]]="In law",Table20[[#This Row],[Status]]="In policy document"), 1/('Data cosolidation'!$F25-2021)," ")," ")</f>
        <v>3.4482758620689655E-2</v>
      </c>
      <c r="J25" s="8">
        <f>IFERROR(Table20[[#This Row],[Calculated DAF_2021]]*Table20[[#This Row],[GHG Emissions (2023, Mtonnes CO2​ eq.)]]," ")</f>
        <v>1.827745079147</v>
      </c>
      <c r="K25" s="15" t="str">
        <f>IFERROR(VLOOKUP('Data cosolidation'!$A25,Table19[[Country]:[Vulnerability Level]],6,FALSE),"")</f>
        <v>In law</v>
      </c>
      <c r="M25">
        <f>MATCH(Table20[[#This Row],[Country]],'Final Assessment'!$B$3:$B$150,0)</f>
        <v>27</v>
      </c>
    </row>
    <row r="26" spans="1:14" x14ac:dyDescent="0.3">
      <c r="A26" s="26" t="s">
        <v>226</v>
      </c>
      <c r="B26" s="15" t="str">
        <f>VLOOKUP('Data cosolidation'!$A26,Table13[[Country Name]:[Development Tier]],2,)</f>
        <v>Tier 1 (High)</v>
      </c>
      <c r="C26" s="15" t="str">
        <f>VLOOKUP('Data cosolidation'!$A26,Table13[[Country Name]:[Economic Structure]],3,FALSE)</f>
        <v>Services-Dominant</v>
      </c>
      <c r="D26" s="15"/>
      <c r="E26" s="15" t="s">
        <v>20</v>
      </c>
      <c r="F26" s="30" t="str">
        <f>IFERROR(IF(Table20[[#This Row],[Net Zero Target Status]]="No Net Zero Target/Proposed"," ",VLOOKUP('Data cosolidation'!$A26,'Netzero target status'!$A$1:$J$200,9,FALSE)),"")</f>
        <v xml:space="preserve"> </v>
      </c>
      <c r="G26" s="15" t="str">
        <f>IFERROR(VLOOKUP('Data cosolidation'!$A26,'Netzero target status'!$A$1:$J$151,10,FALSE),"")</f>
        <v/>
      </c>
      <c r="H26" s="16" t="str">
        <f>IFERROR(VLOOKUP('Data cosolidation'!$A26,'GHGs emission_2021'!$B$1:$E$211,4,FALSE),"")</f>
        <v/>
      </c>
      <c r="I26" s="17" t="str">
        <f>IFERROR(IF(OR(Table20[[#This Row],[Status]]="In law",Table20[[#This Row],[Status]]="In policy document"), 1/('Data cosolidation'!$F26-2021)," ")," ")</f>
        <v xml:space="preserve"> </v>
      </c>
      <c r="J26" s="8" t="str">
        <f>IFERROR(Table20[[#This Row],[Calculated DAF_2021]]*Table20[[#This Row],[GHG Emissions (2023, Mtonnes CO2​ eq.)]]," ")</f>
        <v xml:space="preserve"> </v>
      </c>
      <c r="K26" s="15" t="str">
        <f>IFERROR(VLOOKUP('Data cosolidation'!$A26,Table19[[Country]:[Vulnerability Level]],6,FALSE),"")</f>
        <v xml:space="preserve"> </v>
      </c>
      <c r="M26">
        <f>MATCH(Table20[[#This Row],[Country]],'Final Assessment'!$B$3:$B$150,0)</f>
        <v>36</v>
      </c>
      <c r="N26" t="s">
        <v>242</v>
      </c>
    </row>
    <row r="27" spans="1:14" x14ac:dyDescent="0.3">
      <c r="A27" s="26" t="s">
        <v>103</v>
      </c>
      <c r="B27" s="15" t="str">
        <f>VLOOKUP('Data cosolidation'!$A27,Table13[[Country Name]:[Development Tier]],2,)</f>
        <v>Tier 1 (High)</v>
      </c>
      <c r="C27" s="15" t="str">
        <f>VLOOKUP('Data cosolidation'!$A27,Table13[[Country Name]:[Economic Structure]],3,FALSE)</f>
        <v>Services-Dominant</v>
      </c>
      <c r="D27" s="28" t="str">
        <f>IFERROR(VLOOKUP('Data cosolidation'!$A27,Table19[[Country]:[Vulnerability Level]],7,FALSE),"")</f>
        <v>Low Vulnerability (0.30 - 0.40)</v>
      </c>
      <c r="E27" s="28" t="s">
        <v>16</v>
      </c>
      <c r="F27" s="30">
        <f>IFERROR(IF(Table20[[#This Row],[Net Zero Target Status]]="No Net Zero Target/Proposed"," ",VLOOKUP('Data cosolidation'!$A27,'Netzero target status'!$A$1:$J$200,9,FALSE)),"")</f>
        <v>2050</v>
      </c>
      <c r="G27" s="15" t="str">
        <f>IFERROR(VLOOKUP('Data cosolidation'!$A27,'Netzero target status'!$A$1:$J$151,10,FALSE),"")</f>
        <v>In law</v>
      </c>
      <c r="H27" s="16">
        <f>IFERROR(VLOOKUP('Data cosolidation'!$A27,'GHGs emission_2021'!$B$1:$E$211,4,FALSE),"")</f>
        <v>285.38389989719002</v>
      </c>
      <c r="I27" s="17">
        <f>IFERROR(IF(OR(Table20[[#This Row],[Status]]="In law",Table20[[#This Row],[Status]]="In policy document"), 1/('Data cosolidation'!$F27-2021)," ")," ")</f>
        <v>3.4482758620689655E-2</v>
      </c>
      <c r="J27" s="8">
        <f>IFERROR(Table20[[#This Row],[Calculated DAF_2021]]*Table20[[#This Row],[GHG Emissions (2023, Mtonnes CO2​ eq.)]]," ")</f>
        <v>9.840824134385862</v>
      </c>
      <c r="K27" s="15" t="str">
        <f>IFERROR(VLOOKUP('Data cosolidation'!$A27,Table19[[Country]:[Vulnerability Level]],6,FALSE),"")</f>
        <v>In law</v>
      </c>
      <c r="M27">
        <f>MATCH(Table20[[#This Row],[Country]],'Final Assessment'!$B$3:$B$150,0)</f>
        <v>30</v>
      </c>
    </row>
    <row r="28" spans="1:14" x14ac:dyDescent="0.3">
      <c r="A28" s="26" t="s">
        <v>104</v>
      </c>
      <c r="B28" s="15" t="str">
        <f>VLOOKUP('Data cosolidation'!$A28,Table13[[Country Name]:[Development Tier]],2,)</f>
        <v>Tier 1 (High)</v>
      </c>
      <c r="C28" s="15" t="str">
        <f>VLOOKUP('Data cosolidation'!$A28,Table13[[Country Name]:[Economic Structure]],3,FALSE)</f>
        <v>Services-Dominant</v>
      </c>
      <c r="D28" s="28" t="str">
        <f>IFERROR(VLOOKUP('Data cosolidation'!$A28,Table19[[Country]:[Vulnerability Level]],7,FALSE),"")</f>
        <v>Low Vulnerability (0.30 - 0.40)</v>
      </c>
      <c r="E28" s="28" t="s">
        <v>16</v>
      </c>
      <c r="F28" s="30">
        <f>IFERROR(IF(Table20[[#This Row],[Net Zero Target Status]]="No Net Zero Target/Proposed"," ",VLOOKUP('Data cosolidation'!$A28,'Netzero target status'!$A$1:$J$200,9,FALSE)),"")</f>
        <v>2050</v>
      </c>
      <c r="G28" s="15" t="str">
        <f>IFERROR(VLOOKUP('Data cosolidation'!$A28,'Netzero target status'!$A$1:$J$151,10,FALSE),"")</f>
        <v>In policy document</v>
      </c>
      <c r="H28" s="16">
        <f>IFERROR(VLOOKUP('Data cosolidation'!$A28,'GHGs emission_2021'!$B$1:$E$211,4,FALSE),"")</f>
        <v>5960.8043799938996</v>
      </c>
      <c r="I28" s="17">
        <f>IFERROR(IF(OR(Table20[[#This Row],[Status]]="In law",Table20[[#This Row],[Status]]="In policy document"), 1/('Data cosolidation'!$F28-2021)," ")," ")</f>
        <v>3.4482758620689655E-2</v>
      </c>
      <c r="J28" s="8">
        <f>IFERROR(Table20[[#This Row],[Calculated DAF_2021]]*Table20[[#This Row],[GHG Emissions (2023, Mtonnes CO2​ eq.)]]," ")</f>
        <v>205.5449786204793</v>
      </c>
      <c r="K28" s="15" t="str">
        <f>IFERROR(VLOOKUP('Data cosolidation'!$A28,Table19[[Country]:[Vulnerability Level]],6,FALSE),"")</f>
        <v>In policy document</v>
      </c>
      <c r="M28">
        <f>MATCH(Table20[[#This Row],[Country]],'Final Assessment'!$B$3:$B$150,0)</f>
        <v>32</v>
      </c>
    </row>
    <row r="29" spans="1:14" x14ac:dyDescent="0.3">
      <c r="A29" s="26" t="s">
        <v>157</v>
      </c>
      <c r="B29" s="15" t="str">
        <f>VLOOKUP('Data cosolidation'!$A29,Table13[[Country Name]:[Development Tier]],2,)</f>
        <v>Tier 2 (Medium-High)</v>
      </c>
      <c r="C29" s="15" t="str">
        <f>VLOOKUP('Data cosolidation'!$A29,Table13[[Country Name]:[Economic Structure]],3,FALSE)</f>
        <v>Services-Dominant</v>
      </c>
      <c r="D29" s="15" t="str">
        <f>IFERROR(VLOOKUP('Data cosolidation'!$A29,Table19[[Country]:[Vulnerability Level]],7,FALSE),"")</f>
        <v>Medium Vulnerability (0.40 - 0.50)</v>
      </c>
      <c r="E29" s="15" t="s">
        <v>20</v>
      </c>
      <c r="F29" s="30" t="str">
        <f>IFERROR(IF(Table20[[#This Row],[Net Zero Target Status]]="No Net Zero Target/Proposed"," ",VLOOKUP('Data cosolidation'!$A29,'Netzero target status'!$A$1:$J$200,9,FALSE)),"")</f>
        <v xml:space="preserve"> </v>
      </c>
      <c r="G29" s="15" t="str">
        <f>IFERROR(VLOOKUP('Data cosolidation'!$A29,'Netzero target status'!$A$1:$J$151,10,FALSE),"")</f>
        <v>Proposed / in discussion</v>
      </c>
      <c r="H29" s="16">
        <f>IFERROR(VLOOKUP('Data cosolidation'!$A29,'GHGs emission_2021'!$B$1:$E$211,4,FALSE),"")</f>
        <v>73.604607615068005</v>
      </c>
      <c r="I29" s="17" t="str">
        <f>IFERROR(IF(OR(Table20[[#This Row],[Status]]="In law",Table20[[#This Row],[Status]]="In policy document"), 1/('Data cosolidation'!$F29-2021)," ")," ")</f>
        <v xml:space="preserve"> </v>
      </c>
      <c r="J29" s="8" t="str">
        <f>IFERROR(Table20[[#This Row],[Calculated DAF_2021]]*Table20[[#This Row],[GHG Emissions (2023, Mtonnes CO2​ eq.)]]," ")</f>
        <v xml:space="preserve"> </v>
      </c>
      <c r="K29" s="15" t="str">
        <f>IFERROR(VLOOKUP('Data cosolidation'!$A29,Table19[[Country]:[Vulnerability Level]],6,FALSE),"")</f>
        <v>Proposed / in discussion</v>
      </c>
      <c r="M29">
        <f>MATCH(Table20[[#This Row],[Country]],'Final Assessment'!$B$3:$B$150,0)</f>
        <v>77</v>
      </c>
    </row>
    <row r="30" spans="1:14" x14ac:dyDescent="0.3">
      <c r="A30" s="26" t="s">
        <v>159</v>
      </c>
      <c r="B30" s="15" t="str">
        <f>VLOOKUP('Data cosolidation'!$A30,Table13[[Country Name]:[Development Tier]],2,)</f>
        <v>Tier 3 (Medium)</v>
      </c>
      <c r="C30" s="15" t="str">
        <f>VLOOKUP('Data cosolidation'!$A30,Table13[[Country Name]:[Economic Structure]],3,FALSE)</f>
        <v>Services-Dominant</v>
      </c>
      <c r="D30" s="15" t="str">
        <f>IFERROR(VLOOKUP('Data cosolidation'!$A30,Table19[[Country]:[Vulnerability Level]],7,FALSE),"")</f>
        <v>Medium Vulnerability (0.40 - 0.50)</v>
      </c>
      <c r="E30" s="15" t="s">
        <v>20</v>
      </c>
      <c r="F30" s="30" t="str">
        <f>IFERROR(IF(Table20[[#This Row],[Net Zero Target Status]]="No Net Zero Target/Proposed"," ",VLOOKUP('Data cosolidation'!$A30,'Netzero target status'!$A$1:$J$200,9,FALSE)),"")</f>
        <v xml:space="preserve"> </v>
      </c>
      <c r="G30" s="15" t="str">
        <f>IFERROR(VLOOKUP('Data cosolidation'!$A30,'Netzero target status'!$A$1:$J$151,10,FALSE),"")</f>
        <v/>
      </c>
      <c r="H30" s="16">
        <f>IFERROR(VLOOKUP('Data cosolidation'!$A30,'GHGs emission_2021'!$B$1:$E$211,4,FALSE),"")</f>
        <v>43.981074467992002</v>
      </c>
      <c r="I30" s="17" t="str">
        <f>IFERROR(IF(OR(Table20[[#This Row],[Status]]="In law",Table20[[#This Row],[Status]]="In policy document"), 1/('Data cosolidation'!$F30-2021)," ")," ")</f>
        <v xml:space="preserve"> </v>
      </c>
      <c r="J30" s="8" t="str">
        <f>IFERROR(Table20[[#This Row],[Calculated DAF_2021]]*Table20[[#This Row],[GHG Emissions (2023, Mtonnes CO2​ eq.)]]," ")</f>
        <v xml:space="preserve"> </v>
      </c>
      <c r="K30" s="15" t="str">
        <f>IFERROR(VLOOKUP('Data cosolidation'!$A30,Table19[[Country]:[Vulnerability Level]],6,FALSE),"")</f>
        <v xml:space="preserve"> </v>
      </c>
      <c r="M30">
        <f>MATCH(Table20[[#This Row],[Country]],'Final Assessment'!$B$3:$B$150,0)</f>
        <v>106</v>
      </c>
    </row>
    <row r="31" spans="1:14" x14ac:dyDescent="0.3">
      <c r="A31" s="26" t="s">
        <v>161</v>
      </c>
      <c r="B31" s="15" t="str">
        <f>VLOOKUP('Data cosolidation'!$A31,Table13[[Country Name]:[Development Tier]],2,)</f>
        <v>Tier 2 (Medium-High)</v>
      </c>
      <c r="C31" s="15" t="str">
        <f>VLOOKUP('Data cosolidation'!$A31,Table13[[Country Name]:[Economic Structure]],3,FALSE)</f>
        <v>Services-Dominant</v>
      </c>
      <c r="D31" s="15" t="str">
        <f>IFERROR(VLOOKUP('Data cosolidation'!$A31,Table19[[Country]:[Vulnerability Level]],7,FALSE),"")</f>
        <v>Medium Vulnerability (0.40 - 0.50)</v>
      </c>
      <c r="E31" s="15" t="s">
        <v>20</v>
      </c>
      <c r="F31" s="30" t="str">
        <f>IFERROR(IF(Table20[[#This Row],[Net Zero Target Status]]="No Net Zero Target/Proposed"," ",VLOOKUP('Data cosolidation'!$A31,'Netzero target status'!$A$1:$J$200,9,FALSE)),"")</f>
        <v xml:space="preserve"> </v>
      </c>
      <c r="G31" s="15" t="str">
        <f>IFERROR(VLOOKUP('Data cosolidation'!$A31,'Netzero target status'!$A$1:$J$151,10,FALSE),"")</f>
        <v/>
      </c>
      <c r="H31" s="16">
        <f>IFERROR(VLOOKUP('Data cosolidation'!$A31,'GHGs emission_2021'!$B$1:$E$211,4,FALSE),"")</f>
        <v>22.920141542444</v>
      </c>
      <c r="I31" s="17" t="str">
        <f>IFERROR(IF(OR(Table20[[#This Row],[Status]]="In law",Table20[[#This Row],[Status]]="In policy document"), 1/('Data cosolidation'!$F31-2021)," ")," ")</f>
        <v xml:space="preserve"> </v>
      </c>
      <c r="J31" s="8" t="str">
        <f>IFERROR(Table20[[#This Row],[Calculated DAF_2021]]*Table20[[#This Row],[GHG Emissions (2023, Mtonnes CO2​ eq.)]]," ")</f>
        <v xml:space="preserve"> </v>
      </c>
      <c r="K31" s="15" t="str">
        <f>IFERROR(VLOOKUP('Data cosolidation'!$A31,Table19[[Country]:[Vulnerability Level]],6,FALSE),"")</f>
        <v xml:space="preserve"> </v>
      </c>
      <c r="M31">
        <f>MATCH(Table20[[#This Row],[Country]],'Final Assessment'!$B$3:$B$150,0)</f>
        <v>80</v>
      </c>
    </row>
    <row r="32" spans="1:14" x14ac:dyDescent="0.3">
      <c r="A32" s="26" t="s">
        <v>117</v>
      </c>
      <c r="B32" s="15" t="str">
        <f>VLOOKUP('Data cosolidation'!$A32,Table13[[Country Name]:[Development Tier]],2,)</f>
        <v>Tier 2 (Medium-High)</v>
      </c>
      <c r="C32" s="15" t="str">
        <f>VLOOKUP('Data cosolidation'!$A32,Table13[[Country Name]:[Economic Structure]],3,FALSE)</f>
        <v>Services-Dominant</v>
      </c>
      <c r="D32" s="15" t="str">
        <f>IFERROR(VLOOKUP('Data cosolidation'!$A32,Table19[[Country]:[Vulnerability Level]],7,FALSE),"")</f>
        <v>Low Vulnerability (0.30 - 0.40)</v>
      </c>
      <c r="E32" s="15" t="s">
        <v>20</v>
      </c>
      <c r="F32" s="30" t="str">
        <f>IFERROR(IF(Table20[[#This Row],[Net Zero Target Status]]="No Net Zero Target/Proposed"," ",VLOOKUP('Data cosolidation'!$A32,'Netzero target status'!$A$1:$J$200,9,FALSE)),"")</f>
        <v xml:space="preserve"> </v>
      </c>
      <c r="G32" s="15" t="str">
        <f>IFERROR(VLOOKUP('Data cosolidation'!$A32,'Netzero target status'!$A$1:$J$151,10,FALSE),"")</f>
        <v/>
      </c>
      <c r="H32" s="16">
        <f>IFERROR(VLOOKUP('Data cosolidation'!$A32,'GHGs emission_2021'!$B$1:$E$211,4,FALSE),"")</f>
        <v>33.407709056244002</v>
      </c>
      <c r="I32" s="17" t="str">
        <f>IFERROR(IF(OR(Table20[[#This Row],[Status]]="In law",Table20[[#This Row],[Status]]="In policy document"), 1/('Data cosolidation'!$F32-2021)," ")," ")</f>
        <v xml:space="preserve"> </v>
      </c>
      <c r="J32" s="8" t="str">
        <f>IFERROR(Table20[[#This Row],[Calculated DAF_2021]]*Table20[[#This Row],[GHG Emissions (2023, Mtonnes CO2​ eq.)]]," ")</f>
        <v xml:space="preserve"> </v>
      </c>
      <c r="K32" s="15" t="str">
        <f>IFERROR(VLOOKUP('Data cosolidation'!$A32,Table19[[Country]:[Vulnerability Level]],6,FALSE),"")</f>
        <v xml:space="preserve"> </v>
      </c>
      <c r="M32">
        <f>MATCH(Table20[[#This Row],[Country]],'Final Assessment'!$B$3:$B$150,0)</f>
        <v>63</v>
      </c>
    </row>
    <row r="33" spans="1:13" x14ac:dyDescent="0.3">
      <c r="A33" s="26" t="s">
        <v>118</v>
      </c>
      <c r="B33" s="15" t="str">
        <f>VLOOKUP('Data cosolidation'!$A33,Table13[[Country Name]:[Development Tier]],2,)</f>
        <v>Tier 2 (Medium-High)</v>
      </c>
      <c r="C33" s="15" t="str">
        <f>VLOOKUP('Data cosolidation'!$A33,Table13[[Country Name]:[Economic Structure]],3,FALSE)</f>
        <v>Services-Dominant</v>
      </c>
      <c r="D33" s="15" t="str">
        <f>IFERROR(VLOOKUP('Data cosolidation'!$A33,Table19[[Country]:[Vulnerability Level]],7,FALSE),"")</f>
        <v>Low Vulnerability (0.30 - 0.40)</v>
      </c>
      <c r="E33" s="15" t="s">
        <v>20</v>
      </c>
      <c r="F33" s="30" t="str">
        <f>IFERROR(IF(Table20[[#This Row],[Net Zero Target Status]]="No Net Zero Target/Proposed"," ",VLOOKUP('Data cosolidation'!$A33,'Netzero target status'!$A$1:$J$200,9,FALSE)),"")</f>
        <v xml:space="preserve"> </v>
      </c>
      <c r="G33" s="15" t="str">
        <f>IFERROR(VLOOKUP('Data cosolidation'!$A33,'Netzero target status'!$A$1:$J$151,10,FALSE),"")</f>
        <v/>
      </c>
      <c r="H33" s="16">
        <f>IFERROR(VLOOKUP('Data cosolidation'!$A33,'GHGs emission_2021'!$B$1:$E$211,4,FALSE),"")</f>
        <v>21.698229839443002</v>
      </c>
      <c r="I33" s="17" t="str">
        <f>IFERROR(IF(OR(Table20[[#This Row],[Status]]="In law",Table20[[#This Row],[Status]]="In policy document"), 1/('Data cosolidation'!$F33-2021)," ")," ")</f>
        <v xml:space="preserve"> </v>
      </c>
      <c r="J33" s="8" t="str">
        <f>IFERROR(Table20[[#This Row],[Calculated DAF_2021]]*Table20[[#This Row],[GHG Emissions (2023, Mtonnes CO2​ eq.)]]," ")</f>
        <v xml:space="preserve"> </v>
      </c>
      <c r="K33" s="15" t="str">
        <f>IFERROR(VLOOKUP('Data cosolidation'!$A33,Table19[[Country]:[Vulnerability Level]],6,FALSE),"")</f>
        <v xml:space="preserve"> </v>
      </c>
      <c r="M33">
        <f>MATCH(Table20[[#This Row],[Country]],'Final Assessment'!$B$3:$B$150,0)</f>
        <v>64</v>
      </c>
    </row>
    <row r="34" spans="1:13" x14ac:dyDescent="0.3">
      <c r="A34" s="26" t="s">
        <v>119</v>
      </c>
      <c r="B34" s="15" t="str">
        <f>VLOOKUP('Data cosolidation'!$A34,Table13[[Country Name]:[Development Tier]],2,)</f>
        <v>Tier 2 (Medium-High)</v>
      </c>
      <c r="C34" s="15" t="str">
        <f>VLOOKUP('Data cosolidation'!$A34,Table13[[Country Name]:[Economic Structure]],3,FALSE)</f>
        <v>Resource-Dependent</v>
      </c>
      <c r="D34" s="15" t="str">
        <f>IFERROR(VLOOKUP('Data cosolidation'!$A34,Table19[[Country]:[Vulnerability Level]],7,FALSE),"")</f>
        <v>Low Vulnerability (0.30 - 0.40)</v>
      </c>
      <c r="E34" s="15" t="s">
        <v>20</v>
      </c>
      <c r="F34" s="30" t="str">
        <f>IFERROR(IF(Table20[[#This Row],[Net Zero Target Status]]="No Net Zero Target/Proposed"," ",VLOOKUP('Data cosolidation'!$A34,'Netzero target status'!$A$1:$J$200,9,FALSE)),"")</f>
        <v xml:space="preserve"> </v>
      </c>
      <c r="G34" s="15" t="str">
        <f>IFERROR(VLOOKUP('Data cosolidation'!$A34,'Netzero target status'!$A$1:$J$151,10,FALSE),"")</f>
        <v>Proposed / in discussion</v>
      </c>
      <c r="H34" s="16">
        <f>IFERROR(VLOOKUP('Data cosolidation'!$A34,'GHGs emission_2021'!$B$1:$E$211,4,FALSE),"")</f>
        <v>83.704559899686998</v>
      </c>
      <c r="I34" s="17" t="str">
        <f>IFERROR(IF(OR(Table20[[#This Row],[Status]]="In law",Table20[[#This Row],[Status]]="In policy document"), 1/('Data cosolidation'!$F34-2021)," ")," ")</f>
        <v xml:space="preserve"> </v>
      </c>
      <c r="J34" s="8" t="str">
        <f>IFERROR(Table20[[#This Row],[Calculated DAF_2021]]*Table20[[#This Row],[GHG Emissions (2023, Mtonnes CO2​ eq.)]]," ")</f>
        <v xml:space="preserve"> </v>
      </c>
      <c r="K34" s="15" t="str">
        <f>IFERROR(VLOOKUP('Data cosolidation'!$A34,Table19[[Country]:[Vulnerability Level]],6,FALSE),"")</f>
        <v>Proposed / in discussion</v>
      </c>
      <c r="M34">
        <f>MATCH(Table20[[#This Row],[Country]],'Final Assessment'!$B$3:$B$150,0)</f>
        <v>96</v>
      </c>
    </row>
    <row r="35" spans="1:13" x14ac:dyDescent="0.3">
      <c r="A35" s="26" t="s">
        <v>165</v>
      </c>
      <c r="B35" s="15" t="str">
        <f>VLOOKUP('Data cosolidation'!$A35,Table13[[Country Name]:[Development Tier]],2,)</f>
        <v>Tier 2 (Medium-High)</v>
      </c>
      <c r="C35" s="15" t="str">
        <f>VLOOKUP('Data cosolidation'!$A35,Table13[[Country Name]:[Economic Structure]],3,FALSE)</f>
        <v>Services-Dominant</v>
      </c>
      <c r="D35" s="15" t="str">
        <f>IFERROR(VLOOKUP('Data cosolidation'!$A35,Table19[[Country]:[Vulnerability Level]],7,FALSE),"")</f>
        <v>Medium Vulnerability (0.40 - 0.50)</v>
      </c>
      <c r="E35" s="15" t="s">
        <v>20</v>
      </c>
      <c r="F35" s="30" t="str">
        <f>IFERROR(IF(Table20[[#This Row],[Net Zero Target Status]]="No Net Zero Target/Proposed"," ",VLOOKUP('Data cosolidation'!$A35,'Netzero target status'!$A$1:$J$200,9,FALSE)),"")</f>
        <v xml:space="preserve"> </v>
      </c>
      <c r="G35" s="15" t="str">
        <f>IFERROR(VLOOKUP('Data cosolidation'!$A35,'Netzero target status'!$A$1:$J$151,10,FALSE),"")</f>
        <v>Proposed / in discussion</v>
      </c>
      <c r="H35" s="16">
        <f>IFERROR(VLOOKUP('Data cosolidation'!$A35,'GHGs emission_2021'!$B$1:$E$211,4,FALSE),"")</f>
        <v>20.628271187746002</v>
      </c>
      <c r="I35" s="17" t="str">
        <f>IFERROR(IF(OR(Table20[[#This Row],[Status]]="In law",Table20[[#This Row],[Status]]="In policy document"), 1/('Data cosolidation'!$F35-2021)," ")," ")</f>
        <v xml:space="preserve"> </v>
      </c>
      <c r="J35" s="8" t="str">
        <f>IFERROR(Table20[[#This Row],[Calculated DAF_2021]]*Table20[[#This Row],[GHG Emissions (2023, Mtonnes CO2​ eq.)]]," ")</f>
        <v xml:space="preserve"> </v>
      </c>
      <c r="K35" s="15" t="str">
        <f>IFERROR(VLOOKUP('Data cosolidation'!$A35,Table19[[Country]:[Vulnerability Level]],6,FALSE),"")</f>
        <v>Proposed / in discussion</v>
      </c>
      <c r="M35">
        <f>MATCH(Table20[[#This Row],[Country]],'Final Assessment'!$B$3:$B$150,0)</f>
        <v>81</v>
      </c>
    </row>
    <row r="36" spans="1:13" x14ac:dyDescent="0.3">
      <c r="A36" s="26" t="s">
        <v>120</v>
      </c>
      <c r="B36" s="15" t="str">
        <f>VLOOKUP('Data cosolidation'!$A36,Table13[[Country Name]:[Development Tier]],2,)</f>
        <v>Tier 2 (Medium-High)</v>
      </c>
      <c r="C36" s="15" t="str">
        <f>VLOOKUP('Data cosolidation'!$A36,Table13[[Country Name]:[Economic Structure]],3,FALSE)</f>
        <v>Services-Dominant</v>
      </c>
      <c r="D36" s="15" t="str">
        <f>IFERROR(VLOOKUP('Data cosolidation'!$A36,Table19[[Country]:[Vulnerability Level]],7,FALSE),"")</f>
        <v>Low Vulnerability (0.30 - 0.40)</v>
      </c>
      <c r="E36" s="15" t="s">
        <v>20</v>
      </c>
      <c r="F36" s="30" t="str">
        <f>IFERROR(IF(Table20[[#This Row],[Net Zero Target Status]]="No Net Zero Target/Proposed"," ",VLOOKUP('Data cosolidation'!$A36,'Netzero target status'!$A$1:$J$200,9,FALSE)),"")</f>
        <v xml:space="preserve"> </v>
      </c>
      <c r="G36" s="15" t="str">
        <f>IFERROR(VLOOKUP('Data cosolidation'!$A36,'Netzero target status'!$A$1:$J$151,10,FALSE),"")</f>
        <v/>
      </c>
      <c r="H36" s="16">
        <f>IFERROR(VLOOKUP('Data cosolidation'!$A36,'GHGs emission_2021'!$B$1:$E$211,4,FALSE),"")</f>
        <v>41.6245592458</v>
      </c>
      <c r="I36" s="17" t="str">
        <f>IFERROR(IF(OR(Table20[[#This Row],[Status]]="In law",Table20[[#This Row],[Status]]="In policy document"), 1/('Data cosolidation'!$F36-2021)," ")," ")</f>
        <v xml:space="preserve"> </v>
      </c>
      <c r="J36" s="8" t="str">
        <f>IFERROR(Table20[[#This Row],[Calculated DAF_2021]]*Table20[[#This Row],[GHG Emissions (2023, Mtonnes CO2​ eq.)]]," ")</f>
        <v xml:space="preserve"> </v>
      </c>
      <c r="K36" s="15" t="str">
        <f>IFERROR(VLOOKUP('Data cosolidation'!$A36,Table19[[Country]:[Vulnerability Level]],6,FALSE),"")</f>
        <v xml:space="preserve"> </v>
      </c>
      <c r="M36">
        <f>MATCH(Table20[[#This Row],[Country]],'Final Assessment'!$B$3:$B$150,0)</f>
        <v>67</v>
      </c>
    </row>
    <row r="37" spans="1:13" x14ac:dyDescent="0.3">
      <c r="A37" s="26" t="s">
        <v>166</v>
      </c>
      <c r="B37" s="15" t="str">
        <f>VLOOKUP('Data cosolidation'!$A37,Table13[[Country Name]:[Development Tier]],2,)</f>
        <v>Tier 2 (Medium-High)</v>
      </c>
      <c r="C37" s="15" t="str">
        <f>VLOOKUP('Data cosolidation'!$A37,Table13[[Country Name]:[Economic Structure]],3,FALSE)</f>
        <v>Services-Dominant</v>
      </c>
      <c r="D37" s="15" t="str">
        <f>IFERROR(VLOOKUP('Data cosolidation'!$A37,Table19[[Country]:[Vulnerability Level]],7,FALSE),"")</f>
        <v>Medium Vulnerability (0.40 - 0.50)</v>
      </c>
      <c r="E37" s="15" t="s">
        <v>20</v>
      </c>
      <c r="F37" s="30" t="str">
        <f>IFERROR(IF(Table20[[#This Row],[Net Zero Target Status]]="No Net Zero Target/Proposed"," ",VLOOKUP('Data cosolidation'!$A37,'Netzero target status'!$A$1:$J$200,9,FALSE)),"")</f>
        <v xml:space="preserve"> </v>
      </c>
      <c r="G37" s="15" t="str">
        <f>IFERROR(VLOOKUP('Data cosolidation'!$A37,'Netzero target status'!$A$1:$J$151,10,FALSE),"")</f>
        <v/>
      </c>
      <c r="H37" s="16">
        <f>IFERROR(VLOOKUP('Data cosolidation'!$A37,'GHGs emission_2021'!$B$1:$E$211,4,FALSE),"")</f>
        <v>256.14715481705002</v>
      </c>
      <c r="I37" s="17" t="str">
        <f>IFERROR(IF(OR(Table20[[#This Row],[Status]]="In law",Table20[[#This Row],[Status]]="In policy document"), 1/('Data cosolidation'!$F37-2021)," ")," ")</f>
        <v xml:space="preserve"> </v>
      </c>
      <c r="J37" s="8" t="str">
        <f>IFERROR(Table20[[#This Row],[Calculated DAF_2021]]*Table20[[#This Row],[GHG Emissions (2023, Mtonnes CO2​ eq.)]]," ")</f>
        <v xml:space="preserve"> </v>
      </c>
      <c r="K37" s="15" t="str">
        <f>IFERROR(VLOOKUP('Data cosolidation'!$A37,Table19[[Country]:[Vulnerability Level]],6,FALSE),"")</f>
        <v xml:space="preserve"> </v>
      </c>
      <c r="M37">
        <f>MATCH(Table20[[#This Row],[Country]],'Final Assessment'!$B$3:$B$150,0)</f>
        <v>82</v>
      </c>
    </row>
    <row r="38" spans="1:13" x14ac:dyDescent="0.3">
      <c r="A38" s="26" t="s">
        <v>121</v>
      </c>
      <c r="B38" s="15" t="str">
        <f>VLOOKUP('Data cosolidation'!$A38,Table13[[Country Name]:[Development Tier]],2,)</f>
        <v>Tier 2 (Medium-High)</v>
      </c>
      <c r="C38" s="15" t="str">
        <f>VLOOKUP('Data cosolidation'!$A38,Table13[[Country Name]:[Economic Structure]],3,FALSE)</f>
        <v>Services-Dominant</v>
      </c>
      <c r="D38" s="15" t="str">
        <f>IFERROR(VLOOKUP('Data cosolidation'!$A38,Table19[[Country]:[Vulnerability Level]],7,FALSE),"")</f>
        <v>Low Vulnerability (0.30 - 0.40)</v>
      </c>
      <c r="E38" s="15" t="s">
        <v>20</v>
      </c>
      <c r="F38" s="30" t="str">
        <f>IFERROR(IF(Table20[[#This Row],[Net Zero Target Status]]="No Net Zero Target/Proposed"," ",VLOOKUP('Data cosolidation'!$A38,'Netzero target status'!$A$1:$J$200,9,FALSE)),"")</f>
        <v xml:space="preserve"> </v>
      </c>
      <c r="G38" s="15" t="str">
        <f>IFERROR(VLOOKUP('Data cosolidation'!$A38,'Netzero target status'!$A$1:$J$151,10,FALSE),"")</f>
        <v>Declaration / pledge</v>
      </c>
      <c r="H38" s="16">
        <f>IFERROR(VLOOKUP('Data cosolidation'!$A38,'GHGs emission_2021'!$B$1:$E$211,4,FALSE),"")</f>
        <v>522.11549112330999</v>
      </c>
      <c r="I38" s="17" t="str">
        <f>IFERROR(IF(OR(Table20[[#This Row],[Status]]="In law",Table20[[#This Row],[Status]]="In policy document"), 1/('Data cosolidation'!$F38-2021)," ")," ")</f>
        <v xml:space="preserve"> </v>
      </c>
      <c r="J38" s="8" t="str">
        <f>IFERROR(Table20[[#This Row],[Calculated DAF_2021]]*Table20[[#This Row],[GHG Emissions (2023, Mtonnes CO2​ eq.)]]," ")</f>
        <v xml:space="preserve"> </v>
      </c>
      <c r="K38" s="15" t="str">
        <f>IFERROR(VLOOKUP('Data cosolidation'!$A38,Table19[[Country]:[Vulnerability Level]],6,FALSE),"")</f>
        <v>Declaration / pledge</v>
      </c>
      <c r="M38">
        <f>MATCH(Table20[[#This Row],[Country]],'Final Assessment'!$B$3:$B$150,0)</f>
        <v>68</v>
      </c>
    </row>
    <row r="39" spans="1:13" x14ac:dyDescent="0.3">
      <c r="A39" s="26" t="s">
        <v>169</v>
      </c>
      <c r="B39" s="15" t="str">
        <f>VLOOKUP('Data cosolidation'!$A39,Table13[[Country Name]:[Development Tier]],2,)</f>
        <v>Tier 2 (Medium-High)</v>
      </c>
      <c r="C39" s="15" t="str">
        <f>VLOOKUP('Data cosolidation'!$A39,Table13[[Country Name]:[Economic Structure]],3,FALSE)</f>
        <v>Services-Dominant</v>
      </c>
      <c r="D39" s="15" t="str">
        <f>IFERROR(VLOOKUP('Data cosolidation'!$A39,Table19[[Country]:[Vulnerability Level]],7,FALSE),"")</f>
        <v>Medium Vulnerability (0.40 - 0.50)</v>
      </c>
      <c r="E39" s="15" t="s">
        <v>16</v>
      </c>
      <c r="F39" s="30">
        <f>IFERROR(IF(Table20[[#This Row],[Net Zero Target Status]]="No Net Zero Target/Proposed"," ",VLOOKUP('Data cosolidation'!$A39,'Netzero target status'!$A$1:$J$200,9,FALSE)),"")</f>
        <v>2060</v>
      </c>
      <c r="G39" s="15" t="str">
        <f>IFERROR(VLOOKUP('Data cosolidation'!$A39,'Netzero target status'!$A$1:$J$151,10,FALSE),"")</f>
        <v>In policy document</v>
      </c>
      <c r="H39" s="16">
        <f>IFERROR(VLOOKUP('Data cosolidation'!$A39,'GHGs emission_2021'!$B$1:$E$211,4,FALSE),"")</f>
        <v>38.403849844142002</v>
      </c>
      <c r="I39" s="17">
        <f>IFERROR(IF(OR(Table20[[#This Row],[Status]]="In law",Table20[[#This Row],[Status]]="In policy document"), 1/('Data cosolidation'!$F39-2021)," ")," ")</f>
        <v>2.564102564102564E-2</v>
      </c>
      <c r="J39" s="8">
        <f>IFERROR(Table20[[#This Row],[Calculated DAF_2021]]*Table20[[#This Row],[GHG Emissions (2023, Mtonnes CO2​ eq.)]]," ")</f>
        <v>0.98471409856774361</v>
      </c>
      <c r="K39" s="15" t="str">
        <f>IFERROR(VLOOKUP('Data cosolidation'!$A39,Table19[[Country]:[Vulnerability Level]],6,FALSE),"")</f>
        <v>In policy document</v>
      </c>
      <c r="M39">
        <f>MATCH(Table20[[#This Row],[Country]],'Final Assessment'!$B$3:$B$150,0)</f>
        <v>73</v>
      </c>
    </row>
    <row r="40" spans="1:13" x14ac:dyDescent="0.3">
      <c r="A40" s="26" t="s">
        <v>123</v>
      </c>
      <c r="B40" s="15" t="str">
        <f>VLOOKUP('Data cosolidation'!$A40,Table13[[Country Name]:[Development Tier]],2,)</f>
        <v>Tier 3 (Medium)</v>
      </c>
      <c r="C40" s="15" t="str">
        <f>VLOOKUP('Data cosolidation'!$A40,Table13[[Country Name]:[Economic Structure]],3,FALSE)</f>
        <v>Industry-Dominant</v>
      </c>
      <c r="D40" s="15" t="str">
        <f>IFERROR(VLOOKUP('Data cosolidation'!$A40,Table19[[Country]:[Vulnerability Level]],7,FALSE),"")</f>
        <v>Low Vulnerability (0.30 - 0.40)</v>
      </c>
      <c r="E40" s="15" t="s">
        <v>20</v>
      </c>
      <c r="F40" s="30" t="str">
        <f>IFERROR(IF(Table20[[#This Row],[Net Zero Target Status]]="No Net Zero Target/Proposed"," ",VLOOKUP('Data cosolidation'!$A40,'Netzero target status'!$A$1:$J$200,9,FALSE)),"")</f>
        <v xml:space="preserve"> </v>
      </c>
      <c r="G40" s="15" t="str">
        <f>IFERROR(VLOOKUP('Data cosolidation'!$A40,'Netzero target status'!$A$1:$J$151,10,FALSE),"")</f>
        <v/>
      </c>
      <c r="H40" s="16">
        <f>IFERROR(VLOOKUP('Data cosolidation'!$A40,'GHGs emission_2021'!$B$1:$E$211,4,FALSE),"")</f>
        <v>21.438119694097999</v>
      </c>
      <c r="I40" s="17" t="str">
        <f>IFERROR(IF(OR(Table20[[#This Row],[Status]]="In law",Table20[[#This Row],[Status]]="In policy document"), 1/('Data cosolidation'!$F40-2021)," ")," ")</f>
        <v xml:space="preserve"> </v>
      </c>
      <c r="J40" s="8" t="str">
        <f>IFERROR(Table20[[#This Row],[Calculated DAF_2021]]*Table20[[#This Row],[GHG Emissions (2023, Mtonnes CO2​ eq.)]]," ")</f>
        <v xml:space="preserve"> </v>
      </c>
      <c r="K40" s="15" t="str">
        <f>IFERROR(VLOOKUP('Data cosolidation'!$A40,Table19[[Country]:[Vulnerability Level]],6,FALSE),"")</f>
        <v xml:space="preserve"> </v>
      </c>
      <c r="M40">
        <f>MATCH(Table20[[#This Row],[Country]],'Final Assessment'!$B$3:$B$150,0)</f>
        <v>115</v>
      </c>
    </row>
    <row r="41" spans="1:13" x14ac:dyDescent="0.3">
      <c r="A41" s="26" t="s">
        <v>124</v>
      </c>
      <c r="B41" s="15" t="str">
        <f>VLOOKUP('Data cosolidation'!$A41,Table13[[Country Name]:[Development Tier]],2,)</f>
        <v>Tier 2 (Medium-High)</v>
      </c>
      <c r="C41" s="15" t="str">
        <f>VLOOKUP('Data cosolidation'!$A41,Table13[[Country Name]:[Economic Structure]],3,FALSE)</f>
        <v>Services-Dominant</v>
      </c>
      <c r="D41" s="15" t="str">
        <f>IFERROR(VLOOKUP('Data cosolidation'!$A41,Table19[[Country]:[Vulnerability Level]],7,FALSE),"")</f>
        <v>Low Vulnerability (0.30 - 0.40)</v>
      </c>
      <c r="E41" s="15" t="s">
        <v>20</v>
      </c>
      <c r="F41" s="30" t="str">
        <f>IFERROR(IF(Table20[[#This Row],[Net Zero Target Status]]="No Net Zero Target/Proposed"," ",VLOOKUP('Data cosolidation'!$A41,'Netzero target status'!$A$1:$J$200,9,FALSE)),"")</f>
        <v xml:space="preserve"> </v>
      </c>
      <c r="G41" s="15" t="str">
        <f>IFERROR(VLOOKUP('Data cosolidation'!$A41,'Netzero target status'!$A$1:$J$151,10,FALSE),"")</f>
        <v/>
      </c>
      <c r="H41" s="16">
        <f>IFERROR(VLOOKUP('Data cosolidation'!$A41,'GHGs emission_2021'!$B$1:$E$211,4,FALSE),"")</f>
        <v>7.6736715330197001</v>
      </c>
      <c r="I41" s="17" t="str">
        <f>IFERROR(IF(OR(Table20[[#This Row],[Status]]="In law",Table20[[#This Row],[Status]]="In policy document"), 1/('Data cosolidation'!$F41-2021)," ")," ")</f>
        <v xml:space="preserve"> </v>
      </c>
      <c r="J41" s="8" t="str">
        <f>IFERROR(Table20[[#This Row],[Calculated DAF_2021]]*Table20[[#This Row],[GHG Emissions (2023, Mtonnes CO2​ eq.)]]," ")</f>
        <v xml:space="preserve"> </v>
      </c>
      <c r="K41" s="15" t="str">
        <f>IFERROR(VLOOKUP('Data cosolidation'!$A41,Table19[[Country]:[Vulnerability Level]],6,FALSE),"")</f>
        <v xml:space="preserve"> </v>
      </c>
      <c r="M41">
        <f>MATCH(Table20[[#This Row],[Country]],'Final Assessment'!$B$3:$B$150,0)</f>
        <v>59</v>
      </c>
    </row>
    <row r="42" spans="1:13" x14ac:dyDescent="0.3">
      <c r="A42" s="26" t="s">
        <v>125</v>
      </c>
      <c r="B42" s="15" t="str">
        <f>VLOOKUP('Data cosolidation'!$A42,Table13[[Country Name]:[Development Tier]],2,)</f>
        <v>Tier 2 (Medium-High)</v>
      </c>
      <c r="C42" s="15" t="str">
        <f>VLOOKUP('Data cosolidation'!$A42,Table13[[Country Name]:[Economic Structure]],3,FALSE)</f>
        <v>Services-Dominant</v>
      </c>
      <c r="D42" s="15" t="str">
        <f>IFERROR(VLOOKUP('Data cosolidation'!$A42,Table19[[Country]:[Vulnerability Level]],7,FALSE),"")</f>
        <v>Low Vulnerability (0.30 - 0.40)</v>
      </c>
      <c r="E42" s="15" t="s">
        <v>20</v>
      </c>
      <c r="F42" s="30" t="str">
        <f>IFERROR(IF(Table20[[#This Row],[Net Zero Target Status]]="No Net Zero Target/Proposed"," ",VLOOKUP('Data cosolidation'!$A42,'Netzero target status'!$A$1:$J$200,9,FALSE)),"")</f>
        <v xml:space="preserve"> </v>
      </c>
      <c r="G42" s="15" t="str">
        <f>IFERROR(VLOOKUP('Data cosolidation'!$A42,'Netzero target status'!$A$1:$J$151,10,FALSE),"")</f>
        <v/>
      </c>
      <c r="H42" s="16">
        <f>IFERROR(VLOOKUP('Data cosolidation'!$A42,'GHGs emission_2021'!$B$1:$E$211,4,FALSE),"")</f>
        <v>10.836336950669001</v>
      </c>
      <c r="I42" s="17" t="str">
        <f>IFERROR(IF(OR(Table20[[#This Row],[Status]]="In law",Table20[[#This Row],[Status]]="In policy document"), 1/('Data cosolidation'!$F42-2021)," ")," ")</f>
        <v xml:space="preserve"> </v>
      </c>
      <c r="J42" s="8" t="str">
        <f>IFERROR(Table20[[#This Row],[Calculated DAF_2021]]*Table20[[#This Row],[GHG Emissions (2023, Mtonnes CO2​ eq.)]]," ")</f>
        <v xml:space="preserve"> </v>
      </c>
      <c r="K42" s="15" t="str">
        <f>IFERROR(VLOOKUP('Data cosolidation'!$A42,Table19[[Country]:[Vulnerability Level]],6,FALSE),"")</f>
        <v xml:space="preserve"> </v>
      </c>
      <c r="M42">
        <f>MATCH(Table20[[#This Row],[Country]],'Final Assessment'!$B$3:$B$150,0)</f>
        <v>60</v>
      </c>
    </row>
    <row r="43" spans="1:13" x14ac:dyDescent="0.3">
      <c r="A43" s="26" t="s">
        <v>127</v>
      </c>
      <c r="B43" s="15" t="str">
        <f>VLOOKUP('Data cosolidation'!$A43,Table13[[Country Name]:[Development Tier]],2,)</f>
        <v>Tier 2 (Medium-High)</v>
      </c>
      <c r="C43" s="15" t="str">
        <f>VLOOKUP('Data cosolidation'!$A43,Table13[[Country Name]:[Economic Structure]],3,FALSE)</f>
        <v>Industry-Dominant</v>
      </c>
      <c r="D43" s="15" t="str">
        <f>IFERROR(VLOOKUP('Data cosolidation'!$A43,Table19[[Country]:[Vulnerability Level]],7,FALSE),"")</f>
        <v>Low Vulnerability (0.30 - 0.40)</v>
      </c>
      <c r="E43" s="15" t="s">
        <v>20</v>
      </c>
      <c r="F43" s="30" t="str">
        <f>IFERROR(IF(Table20[[#This Row],[Net Zero Target Status]]="No Net Zero Target/Proposed"," ",VLOOKUP('Data cosolidation'!$A43,'Netzero target status'!$A$1:$J$200,9,FALSE)),"")</f>
        <v xml:space="preserve"> </v>
      </c>
      <c r="G43" s="15" t="str">
        <f>IFERROR(VLOOKUP('Data cosolidation'!$A43,'Netzero target status'!$A$1:$J$151,10,FALSE),"")</f>
        <v/>
      </c>
      <c r="H43" s="16">
        <f>IFERROR(VLOOKUP('Data cosolidation'!$A43,'GHGs emission_2021'!$B$1:$E$211,4,FALSE),"")</f>
        <v>84.277601484293001</v>
      </c>
      <c r="I43" s="17" t="str">
        <f>IFERROR(IF(OR(Table20[[#This Row],[Status]]="In law",Table20[[#This Row],[Status]]="In policy document"), 1/('Data cosolidation'!$F43-2021)," ")," ")</f>
        <v xml:space="preserve"> </v>
      </c>
      <c r="J43" s="8" t="str">
        <f>IFERROR(Table20[[#This Row],[Calculated DAF_2021]]*Table20[[#This Row],[GHG Emissions (2023, Mtonnes CO2​ eq.)]]," ")</f>
        <v xml:space="preserve"> </v>
      </c>
      <c r="K43" s="15" t="str">
        <f>IFERROR(VLOOKUP('Data cosolidation'!$A43,Table19[[Country]:[Vulnerability Level]],6,FALSE),"")</f>
        <v xml:space="preserve"> </v>
      </c>
      <c r="M43">
        <f>MATCH(Table20[[#This Row],[Country]],'Final Assessment'!$B$3:$B$150,0)</f>
        <v>87</v>
      </c>
    </row>
    <row r="44" spans="1:13" x14ac:dyDescent="0.3">
      <c r="A44" s="26" t="s">
        <v>128</v>
      </c>
      <c r="B44" s="15" t="str">
        <f>VLOOKUP('Data cosolidation'!$A44,Table13[[Country Name]:[Development Tier]],2,)</f>
        <v>Tier 2 (Medium-High)</v>
      </c>
      <c r="C44" s="15" t="str">
        <f>VLOOKUP('Data cosolidation'!$A44,Table13[[Country Name]:[Economic Structure]],3,FALSE)</f>
        <v>Services-Dominant</v>
      </c>
      <c r="D44" s="15" t="str">
        <f>IFERROR(VLOOKUP('Data cosolidation'!$A44,Table19[[Country]:[Vulnerability Level]],7,FALSE),"")</f>
        <v>Low Vulnerability (0.30 - 0.40)</v>
      </c>
      <c r="E44" s="15" t="s">
        <v>20</v>
      </c>
      <c r="F44" s="30" t="str">
        <f>IFERROR(IF(Table20[[#This Row],[Net Zero Target Status]]="No Net Zero Target/Proposed"," ",VLOOKUP('Data cosolidation'!$A44,'Netzero target status'!$A$1:$J$200,9,FALSE)),"")</f>
        <v xml:space="preserve"> </v>
      </c>
      <c r="G44" s="15" t="str">
        <f>IFERROR(VLOOKUP('Data cosolidation'!$A44,'Netzero target status'!$A$1:$J$151,10,FALSE),"")</f>
        <v/>
      </c>
      <c r="H44" s="16">
        <f>IFERROR(VLOOKUP('Data cosolidation'!$A44,'GHGs emission_2021'!$B$1:$E$211,4,FALSE),"")</f>
        <v>29.397991348245998</v>
      </c>
      <c r="I44" s="17" t="str">
        <f>IFERROR(IF(OR(Table20[[#This Row],[Status]]="In law",Table20[[#This Row],[Status]]="In policy document"), 1/('Data cosolidation'!$F44-2021)," ")," ")</f>
        <v xml:space="preserve"> </v>
      </c>
      <c r="J44" s="8" t="str">
        <f>IFERROR(Table20[[#This Row],[Calculated DAF_2021]]*Table20[[#This Row],[GHG Emissions (2023, Mtonnes CO2​ eq.)]]," ")</f>
        <v xml:space="preserve"> </v>
      </c>
      <c r="K44" s="15" t="str">
        <f>IFERROR(VLOOKUP('Data cosolidation'!$A44,Table19[[Country]:[Vulnerability Level]],6,FALSE),"")</f>
        <v xml:space="preserve"> </v>
      </c>
      <c r="M44">
        <f>MATCH(Table20[[#This Row],[Country]],'Final Assessment'!$B$3:$B$150,0)</f>
        <v>61</v>
      </c>
    </row>
    <row r="45" spans="1:13" x14ac:dyDescent="0.3">
      <c r="A45" s="26" t="s">
        <v>129</v>
      </c>
      <c r="B45" s="15" t="str">
        <f>VLOOKUP('Data cosolidation'!$A45,Table13[[Country Name]:[Development Tier]],2,)</f>
        <v>Tier 2 (Medium-High)</v>
      </c>
      <c r="C45" s="15" t="str">
        <f>VLOOKUP('Data cosolidation'!$A45,Table13[[Country Name]:[Economic Structure]],3,FALSE)</f>
        <v>Services-Dominant</v>
      </c>
      <c r="D45" s="15" t="str">
        <f>IFERROR(VLOOKUP('Data cosolidation'!$A45,Table19[[Country]:[Vulnerability Level]],7,FALSE),"")</f>
        <v>Low Vulnerability (0.30 - 0.40)</v>
      </c>
      <c r="E45" s="15" t="s">
        <v>20</v>
      </c>
      <c r="F45" s="30" t="str">
        <f>IFERROR(IF(Table20[[#This Row],[Net Zero Target Status]]="No Net Zero Target/Proposed"," ",VLOOKUP('Data cosolidation'!$A45,'Netzero target status'!$A$1:$J$200,9,FALSE)),"")</f>
        <v xml:space="preserve"> </v>
      </c>
      <c r="G45" s="15" t="str">
        <f>IFERROR(VLOOKUP('Data cosolidation'!$A45,'Netzero target status'!$A$1:$J$151,10,FALSE),"")</f>
        <v>Proposed / in discussion</v>
      </c>
      <c r="H45" s="16">
        <f>IFERROR(VLOOKUP('Data cosolidation'!$A45,'GHGs emission_2021'!$B$1:$E$211,4,FALSE),"")</f>
        <v>53.372279020840999</v>
      </c>
      <c r="I45" s="17" t="str">
        <f>IFERROR(IF(OR(Table20[[#This Row],[Status]]="In law",Table20[[#This Row],[Status]]="In policy document"), 1/('Data cosolidation'!$F45-2021)," ")," ")</f>
        <v xml:space="preserve"> </v>
      </c>
      <c r="J45" s="8" t="str">
        <f>IFERROR(Table20[[#This Row],[Calculated DAF_2021]]*Table20[[#This Row],[GHG Emissions (2023, Mtonnes CO2​ eq.)]]," ")</f>
        <v xml:space="preserve"> </v>
      </c>
      <c r="K45" s="15" t="str">
        <f>IFERROR(VLOOKUP('Data cosolidation'!$A45,Table19[[Country]:[Vulnerability Level]],6,FALSE),"")</f>
        <v>Proposed / in discussion</v>
      </c>
      <c r="M45">
        <f>MATCH(Table20[[#This Row],[Country]],'Final Assessment'!$B$3:$B$150,0)</f>
        <v>62</v>
      </c>
    </row>
    <row r="46" spans="1:13" x14ac:dyDescent="0.3">
      <c r="A46" s="26" t="s">
        <v>130</v>
      </c>
      <c r="B46" s="15" t="str">
        <f>VLOOKUP('Data cosolidation'!$A46,Table13[[Country Name]:[Development Tier]],2,)</f>
        <v>Tier 2 (Medium-High)</v>
      </c>
      <c r="C46" s="15" t="str">
        <f>VLOOKUP('Data cosolidation'!$A46,Table13[[Country Name]:[Economic Structure]],3,FALSE)</f>
        <v>Services-Dominant</v>
      </c>
      <c r="D46" s="15" t="str">
        <f>IFERROR(VLOOKUP('Data cosolidation'!$A46,Table19[[Country]:[Vulnerability Level]],7,FALSE),"")</f>
        <v>Low Vulnerability (0.30 - 0.40)</v>
      </c>
      <c r="E46" s="15" t="s">
        <v>16</v>
      </c>
      <c r="F46" s="30">
        <f>IFERROR(IF(Table20[[#This Row],[Net Zero Target Status]]="No Net Zero Target/Proposed"," ",VLOOKUP('Data cosolidation'!$A46,'Netzero target status'!$A$1:$J$200,9,FALSE)),"")</f>
        <v>2050</v>
      </c>
      <c r="G46" s="15" t="str">
        <f>IFERROR(VLOOKUP('Data cosolidation'!$A46,'Netzero target status'!$A$1:$J$151,10,FALSE),"")</f>
        <v>In law</v>
      </c>
      <c r="H46" s="16">
        <f>IFERROR(VLOOKUP('Data cosolidation'!$A46,'GHGs emission_2021'!$B$1:$E$211,4,FALSE),"")</f>
        <v>25.013482276386998</v>
      </c>
      <c r="I46" s="17">
        <f>IFERROR(IF(OR(Table20[[#This Row],[Status]]="In law",Table20[[#This Row],[Status]]="In policy document"), 1/('Data cosolidation'!$F46-2021)," ")," ")</f>
        <v>3.4482758620689655E-2</v>
      </c>
      <c r="J46" s="8">
        <f>IFERROR(Table20[[#This Row],[Calculated DAF_2021]]*Table20[[#This Row],[GHG Emissions (2023, Mtonnes CO2​ eq.)]]," ")</f>
        <v>0.86253387159955164</v>
      </c>
      <c r="K46" s="15" t="str">
        <f>IFERROR(VLOOKUP('Data cosolidation'!$A46,Table19[[Country]:[Vulnerability Level]],6,FALSE),"")</f>
        <v>In law</v>
      </c>
      <c r="M46">
        <f>MATCH(Table20[[#This Row],[Country]],'Final Assessment'!$B$3:$B$150,0)</f>
        <v>52</v>
      </c>
    </row>
    <row r="47" spans="1:13" x14ac:dyDescent="0.3">
      <c r="A47" s="26" t="s">
        <v>105</v>
      </c>
      <c r="B47" s="15" t="str">
        <f>VLOOKUP('Data cosolidation'!$A47,Table13[[Country Name]:[Development Tier]],2,)</f>
        <v>Tier 1 (High)</v>
      </c>
      <c r="C47" s="15" t="str">
        <f>VLOOKUP('Data cosolidation'!$A47,Table13[[Country Name]:[Economic Structure]],3,FALSE)</f>
        <v>Services-Dominant</v>
      </c>
      <c r="D47" s="28" t="str">
        <f>IFERROR(VLOOKUP('Data cosolidation'!$A47,Table19[[Country]:[Vulnerability Level]],7,FALSE),"")</f>
        <v>Low Vulnerability (0.30 - 0.40)</v>
      </c>
      <c r="E47" s="28" t="s">
        <v>16</v>
      </c>
      <c r="F47" s="30">
        <f>IFERROR(IF(Table20[[#This Row],[Net Zero Target Status]]="No Net Zero Target/Proposed"," ",VLOOKUP('Data cosolidation'!$A47,'Netzero target status'!$A$1:$J$200,9,FALSE)),"")</f>
        <v>2050</v>
      </c>
      <c r="G47" s="15" t="str">
        <f>IFERROR(VLOOKUP('Data cosolidation'!$A47,'Netzero target status'!$A$1:$J$151,10,FALSE),"")</f>
        <v>In law</v>
      </c>
      <c r="H47" s="16">
        <f>IFERROR(VLOOKUP('Data cosolidation'!$A47,'GHGs emission_2021'!$B$1:$E$211,4,FALSE),"")</f>
        <v>10.324656394181</v>
      </c>
      <c r="I47" s="17">
        <f>IFERROR(IF(OR(Table20[[#This Row],[Status]]="In law",Table20[[#This Row],[Status]]="In policy document"), 1/('Data cosolidation'!$F47-2021)," ")," ")</f>
        <v>3.4482758620689655E-2</v>
      </c>
      <c r="J47" s="8">
        <f>IFERROR(Table20[[#This Row],[Calculated DAF_2021]]*Table20[[#This Row],[GHG Emissions (2023, Mtonnes CO2​ eq.)]]," ")</f>
        <v>0.35602263428210346</v>
      </c>
      <c r="K47" s="15" t="str">
        <f>IFERROR(VLOOKUP('Data cosolidation'!$A47,Table19[[Country]:[Vulnerability Level]],6,FALSE),"")</f>
        <v>In law</v>
      </c>
      <c r="M47">
        <f>MATCH(Table20[[#This Row],[Country]],'Final Assessment'!$B$3:$B$150,0)</f>
        <v>10</v>
      </c>
    </row>
    <row r="48" spans="1:13" x14ac:dyDescent="0.3">
      <c r="A48" s="26" t="s">
        <v>222</v>
      </c>
      <c r="B48" s="15" t="str">
        <f>VLOOKUP('Data cosolidation'!$A48,Table13[[Country Name]:[Development Tier]],2,)</f>
        <v>Tier 1 (High)</v>
      </c>
      <c r="C48" s="15" t="str">
        <f>VLOOKUP('Data cosolidation'!$A48,Table13[[Country Name]:[Economic Structure]],3,FALSE)</f>
        <v>Industry-Dominant</v>
      </c>
      <c r="D48" s="28" t="str">
        <f>IFERROR(VLOOKUP('Data cosolidation'!$A48,Table19[[Country]:[Vulnerability Level]],7,FALSE),"")</f>
        <v>Very Low Vulnerability (&lt; 0.30)</v>
      </c>
      <c r="E48" s="28" t="s">
        <v>16</v>
      </c>
      <c r="F48" s="30">
        <f>IFERROR(IF(Table20[[#This Row],[Net Zero Target Status]]="No Net Zero Target/Proposed"," ",VLOOKUP('Data cosolidation'!$A48,'Netzero target status'!$A$1:$J$200,9,FALSE)),"")</f>
        <v>2050</v>
      </c>
      <c r="G48" s="15" t="str">
        <f>IFERROR(VLOOKUP('Data cosolidation'!$A48,'Netzero target status'!$A$1:$J$151,10,FALSE),"")</f>
        <v>In law</v>
      </c>
      <c r="H48" s="16">
        <f>IFERROR(VLOOKUP('Data cosolidation'!$A48,'GHGs emission_2021'!$B$1:$E$211,4,FALSE),"")</f>
        <v>114.43841612935999</v>
      </c>
      <c r="I48" s="17">
        <f>IFERROR(IF(OR(Table20[[#This Row],[Status]]="In law",Table20[[#This Row],[Status]]="In policy document"), 1/('Data cosolidation'!$F48-2021)," ")," ")</f>
        <v>3.4482758620689655E-2</v>
      </c>
      <c r="J48" s="8">
        <f>IFERROR(Table20[[#This Row],[Calculated DAF_2021]]*Table20[[#This Row],[GHG Emissions (2023, Mtonnes CO2​ eq.)]]," ")</f>
        <v>3.9461522803227584</v>
      </c>
      <c r="K48" s="15" t="str">
        <f>IFERROR(VLOOKUP('Data cosolidation'!$A48,Table19[[Country]:[Vulnerability Level]],6,FALSE),"")</f>
        <v>In law</v>
      </c>
      <c r="M48">
        <f>MATCH(Table20[[#This Row],[Country]],'Final Assessment'!$B$3:$B$150,0)</f>
        <v>37</v>
      </c>
    </row>
    <row r="49" spans="1:14" x14ac:dyDescent="0.3">
      <c r="A49" s="26" t="s">
        <v>106</v>
      </c>
      <c r="B49" s="15" t="str">
        <f>VLOOKUP('Data cosolidation'!$A49,Table13[[Country Name]:[Development Tier]],2,)</f>
        <v>Tier 1 (High)</v>
      </c>
      <c r="C49" s="15" t="str">
        <f>VLOOKUP('Data cosolidation'!$A49,Table13[[Country Name]:[Economic Structure]],3,FALSE)</f>
        <v>Services-Dominant</v>
      </c>
      <c r="D49" s="28" t="str">
        <f>IFERROR(VLOOKUP('Data cosolidation'!$A49,Table19[[Country]:[Vulnerability Level]],7,FALSE),"")</f>
        <v>Low Vulnerability (0.30 - 0.40)</v>
      </c>
      <c r="E49" s="28" t="s">
        <v>16</v>
      </c>
      <c r="F49" s="30">
        <f>IFERROR(IF(Table20[[#This Row],[Net Zero Target Status]]="No Net Zero Target/Proposed"," ",VLOOKUP('Data cosolidation'!$A49,'Netzero target status'!$A$1:$J$200,9,FALSE)),"")</f>
        <v>2050</v>
      </c>
      <c r="G49" s="15" t="str">
        <f>IFERROR(VLOOKUP('Data cosolidation'!$A49,'Netzero target status'!$A$1:$J$151,10,FALSE),"")</f>
        <v>In law</v>
      </c>
      <c r="H49" s="16">
        <f>IFERROR(VLOOKUP('Data cosolidation'!$A49,'GHGs emission_2021'!$B$1:$E$211,4,FALSE),"")</f>
        <v>69.266029551594997</v>
      </c>
      <c r="I49" s="17">
        <f>IFERROR(IF(OR(Table20[[#This Row],[Status]]="In law",Table20[[#This Row],[Status]]="In policy document"), 1/('Data cosolidation'!$F49-2021)," ")," ")</f>
        <v>3.4482758620689655E-2</v>
      </c>
      <c r="J49" s="8">
        <f>IFERROR(Table20[[#This Row],[Calculated DAF_2021]]*Table20[[#This Row],[GHG Emissions (2023, Mtonnes CO2​ eq.)]]," ")</f>
        <v>2.3884837776412069</v>
      </c>
      <c r="K49" s="15" t="str">
        <f>IFERROR(VLOOKUP('Data cosolidation'!$A49,Table19[[Country]:[Vulnerability Level]],6,FALSE),"")</f>
        <v>In law</v>
      </c>
      <c r="M49">
        <f>MATCH(Table20[[#This Row],[Country]],'Final Assessment'!$B$3:$B$150,0)</f>
        <v>14</v>
      </c>
    </row>
    <row r="50" spans="1:14" x14ac:dyDescent="0.3">
      <c r="A50" s="26" t="s">
        <v>134</v>
      </c>
      <c r="B50" s="15" t="str">
        <f>VLOOKUP('Data cosolidation'!$A50,Table13[[Country Name]:[Development Tier]],2,)</f>
        <v>Tier 2 (Medium-High)</v>
      </c>
      <c r="C50" s="15" t="str">
        <f>VLOOKUP('Data cosolidation'!$A50,Table13[[Country Name]:[Economic Structure]],3,FALSE)</f>
        <v>Services-Dominant</v>
      </c>
      <c r="D50" s="15" t="str">
        <f>IFERROR(VLOOKUP('Data cosolidation'!$A50,Table19[[Country]:[Vulnerability Level]],7,FALSE),"")</f>
        <v>Low Vulnerability (0.30 - 0.40)</v>
      </c>
      <c r="E50" s="15" t="s">
        <v>16</v>
      </c>
      <c r="F50" s="30">
        <f>IFERROR(IF(Table20[[#This Row],[Net Zero Target Status]]="No Net Zero Target/Proposed"," ",VLOOKUP('Data cosolidation'!$A50,'Netzero target status'!$A$1:$J$200,9,FALSE)),"")</f>
        <v>2050</v>
      </c>
      <c r="G50" s="15" t="str">
        <f>IFERROR(VLOOKUP('Data cosolidation'!$A50,'Netzero target status'!$A$1:$J$151,10,FALSE),"")</f>
        <v>In policy document</v>
      </c>
      <c r="H50" s="16">
        <f>IFERROR(VLOOKUP('Data cosolidation'!$A50,'GHGs emission_2021'!$B$1:$E$211,4,FALSE),"")</f>
        <v>16.468143919330998</v>
      </c>
      <c r="I50" s="17">
        <f>IFERROR(IF(OR(Table20[[#This Row],[Status]]="In law",Table20[[#This Row],[Status]]="In policy document"), 1/('Data cosolidation'!$F50-2021)," ")," ")</f>
        <v>3.4482758620689655E-2</v>
      </c>
      <c r="J50" s="8">
        <f>IFERROR(Table20[[#This Row],[Calculated DAF_2021]]*Table20[[#This Row],[GHG Emissions (2023, Mtonnes CO2​ eq.)]]," ")</f>
        <v>0.56786703170106889</v>
      </c>
      <c r="K50" s="15" t="str">
        <f>IFERROR(VLOOKUP('Data cosolidation'!$A50,Table19[[Country]:[Vulnerability Level]],6,FALSE),"")</f>
        <v>In policy document</v>
      </c>
      <c r="M50">
        <f>MATCH(Table20[[#This Row],[Country]],'Final Assessment'!$B$3:$B$150,0)</f>
        <v>51</v>
      </c>
    </row>
    <row r="51" spans="1:14" x14ac:dyDescent="0.3">
      <c r="A51" s="26" t="s">
        <v>107</v>
      </c>
      <c r="B51" s="15" t="str">
        <f>VLOOKUP('Data cosolidation'!$A51,Table13[[Country Name]:[Development Tier]],2,)</f>
        <v>Tier 1 (High)</v>
      </c>
      <c r="C51" s="15" t="str">
        <f>VLOOKUP('Data cosolidation'!$A51,Table13[[Country Name]:[Economic Structure]],3,FALSE)</f>
        <v>Services-Dominant</v>
      </c>
      <c r="D51" s="28" t="str">
        <f>IFERROR(VLOOKUP('Data cosolidation'!$A51,Table19[[Country]:[Vulnerability Level]],7,FALSE),"")</f>
        <v>Low Vulnerability (0.30 - 0.40)</v>
      </c>
      <c r="E51" s="28" t="s">
        <v>16</v>
      </c>
      <c r="F51" s="30">
        <f>IFERROR(IF(Table20[[#This Row],[Net Zero Target Status]]="No Net Zero Target/Proposed"," ",VLOOKUP('Data cosolidation'!$A51,'Netzero target status'!$A$1:$J$200,9,FALSE)),"")</f>
        <v>2050</v>
      </c>
      <c r="G51" s="15" t="str">
        <f>IFERROR(VLOOKUP('Data cosolidation'!$A51,'Netzero target status'!$A$1:$J$151,10,FALSE),"")</f>
        <v>In law</v>
      </c>
      <c r="H51" s="16">
        <f>IFERROR(VLOOKUP('Data cosolidation'!$A51,'GHGs emission_2021'!$B$1:$E$211,4,FALSE),"")</f>
        <v>10.957491923456001</v>
      </c>
      <c r="I51" s="17">
        <f>IFERROR(IF(OR(Table20[[#This Row],[Status]]="In law",Table20[[#This Row],[Status]]="In policy document"), 1/('Data cosolidation'!$F51-2021)," ")," ")</f>
        <v>3.4482758620689655E-2</v>
      </c>
      <c r="J51" s="8">
        <f>IFERROR(Table20[[#This Row],[Calculated DAF_2021]]*Table20[[#This Row],[GHG Emissions (2023, Mtonnes CO2​ eq.)]]," ")</f>
        <v>0.37784454908468967</v>
      </c>
      <c r="K51" s="15" t="str">
        <f>IFERROR(VLOOKUP('Data cosolidation'!$A51,Table19[[Country]:[Vulnerability Level]],6,FALSE),"")</f>
        <v>In law</v>
      </c>
      <c r="M51">
        <f>MATCH(Table20[[#This Row],[Country]],'Final Assessment'!$B$3:$B$150,0)</f>
        <v>20</v>
      </c>
    </row>
    <row r="52" spans="1:14" x14ac:dyDescent="0.3">
      <c r="A52" s="26" t="s">
        <v>108</v>
      </c>
      <c r="B52" s="15" t="str">
        <f>VLOOKUP('Data cosolidation'!$A52,Table13[[Country Name]:[Development Tier]],2,)</f>
        <v>Tier 1 (High)</v>
      </c>
      <c r="C52" s="15" t="str">
        <f>VLOOKUP('Data cosolidation'!$A52,Table13[[Country Name]:[Economic Structure]],3,FALSE)</f>
        <v>Services-Dominant</v>
      </c>
      <c r="D52" s="28" t="str">
        <f>IFERROR(VLOOKUP('Data cosolidation'!$A52,Table19[[Country]:[Vulnerability Level]],7,FALSE),"")</f>
        <v>Low Vulnerability (0.30 - 0.40)</v>
      </c>
      <c r="E52" s="28" t="s">
        <v>16</v>
      </c>
      <c r="F52" s="30">
        <f>IFERROR(IF(Table20[[#This Row],[Net Zero Target Status]]="No Net Zero Target/Proposed"," ",VLOOKUP('Data cosolidation'!$A52,'Netzero target status'!$A$1:$J$200,9,FALSE)),"")</f>
        <v>2050</v>
      </c>
      <c r="G52" s="15" t="str">
        <f>IFERROR(VLOOKUP('Data cosolidation'!$A52,'Netzero target status'!$A$1:$J$151,10,FALSE),"")</f>
        <v>In policy document</v>
      </c>
      <c r="H52" s="16">
        <f>IFERROR(VLOOKUP('Data cosolidation'!$A52,'GHGs emission_2021'!$B$1:$E$211,4,FALSE),"")</f>
        <v>14.363974872585</v>
      </c>
      <c r="I52" s="17">
        <f>IFERROR(IF(OR(Table20[[#This Row],[Status]]="In law",Table20[[#This Row],[Status]]="In policy document"), 1/('Data cosolidation'!$F52-2021)," ")," ")</f>
        <v>3.4482758620689655E-2</v>
      </c>
      <c r="J52" s="8">
        <f>IFERROR(Table20[[#This Row],[Calculated DAF_2021]]*Table20[[#This Row],[GHG Emissions (2023, Mtonnes CO2​ eq.)]]," ")</f>
        <v>0.495309478365</v>
      </c>
      <c r="K52" s="15" t="str">
        <f>IFERROR(VLOOKUP('Data cosolidation'!$A52,Table19[[Country]:[Vulnerability Level]],6,FALSE),"")</f>
        <v>In policy document</v>
      </c>
      <c r="M52">
        <f>MATCH(Table20[[#This Row],[Country]],'Final Assessment'!$B$3:$B$150,0)</f>
        <v>12</v>
      </c>
    </row>
    <row r="53" spans="1:14" x14ac:dyDescent="0.3">
      <c r="A53" s="26" t="s">
        <v>109</v>
      </c>
      <c r="B53" s="15" t="str">
        <f>VLOOKUP('Data cosolidation'!$A53,Table13[[Country Name]:[Development Tier]],2,)</f>
        <v>Tier 1 (High)</v>
      </c>
      <c r="C53" s="15" t="str">
        <f>VLOOKUP('Data cosolidation'!$A53,Table13[[Country Name]:[Economic Structure]],3,FALSE)</f>
        <v>Services-Dominant</v>
      </c>
      <c r="D53" s="28" t="str">
        <f>IFERROR(VLOOKUP('Data cosolidation'!$A53,Table19[[Country]:[Vulnerability Level]],7,FALSE),"")</f>
        <v>Low Vulnerability (0.30 - 0.40)</v>
      </c>
      <c r="E53" s="28" t="s">
        <v>16</v>
      </c>
      <c r="F53" s="30">
        <f>IFERROR(IF(Table20[[#This Row],[Net Zero Target Status]]="No Net Zero Target/Proposed"," ",VLOOKUP('Data cosolidation'!$A53,'Netzero target status'!$A$1:$J$200,9,FALSE)),"")</f>
        <v>2050</v>
      </c>
      <c r="G53" s="15" t="str">
        <f>IFERROR(VLOOKUP('Data cosolidation'!$A53,'Netzero target status'!$A$1:$J$151,10,FALSE),"")</f>
        <v>In law</v>
      </c>
      <c r="H53" s="16">
        <f>IFERROR(VLOOKUP('Data cosolidation'!$A53,'GHGs emission_2021'!$B$1:$E$211,4,FALSE),"")</f>
        <v>60.926771856729999</v>
      </c>
      <c r="I53" s="17">
        <f>IFERROR(IF(OR(Table20[[#This Row],[Status]]="In law",Table20[[#This Row],[Status]]="In policy document"), 1/('Data cosolidation'!$F53-2021)," ")," ")</f>
        <v>3.4482758620689655E-2</v>
      </c>
      <c r="J53" s="8">
        <f>IFERROR(Table20[[#This Row],[Calculated DAF_2021]]*Table20[[#This Row],[GHG Emissions (2023, Mtonnes CO2​ eq.)]]," ")</f>
        <v>2.1009231674734483</v>
      </c>
      <c r="K53" s="15" t="str">
        <f>IFERROR(VLOOKUP('Data cosolidation'!$A53,Table19[[Country]:[Vulnerability Level]],6,FALSE),"")</f>
        <v>In law</v>
      </c>
      <c r="M53">
        <f>MATCH(Table20[[#This Row],[Country]],'Final Assessment'!$B$3:$B$150,0)</f>
        <v>15</v>
      </c>
    </row>
    <row r="54" spans="1:14" x14ac:dyDescent="0.3">
      <c r="A54" s="26" t="s">
        <v>110</v>
      </c>
      <c r="B54" s="15" t="str">
        <f>VLOOKUP('Data cosolidation'!$A54,Table13[[Country Name]:[Development Tier]],2,)</f>
        <v>Tier 1 (High)</v>
      </c>
      <c r="C54" s="15" t="str">
        <f>VLOOKUP('Data cosolidation'!$A54,Table13[[Country Name]:[Economic Structure]],3,FALSE)</f>
        <v>Services-Dominant</v>
      </c>
      <c r="D54" s="28" t="str">
        <f>IFERROR(VLOOKUP('Data cosolidation'!$A54,Table19[[Country]:[Vulnerability Level]],7,FALSE),"")</f>
        <v>Low Vulnerability (0.30 - 0.40)</v>
      </c>
      <c r="E54" s="28" t="s">
        <v>16</v>
      </c>
      <c r="F54" s="30">
        <f>IFERROR(IF(Table20[[#This Row],[Net Zero Target Status]]="No Net Zero Target/Proposed"," ",VLOOKUP('Data cosolidation'!$A54,'Netzero target status'!$A$1:$J$200,9,FALSE)),"")</f>
        <v>2050</v>
      </c>
      <c r="G54" s="15" t="str">
        <f>IFERROR(VLOOKUP('Data cosolidation'!$A54,'Netzero target status'!$A$1:$J$151,10,FALSE),"")</f>
        <v>In law</v>
      </c>
      <c r="H54" s="16">
        <f>IFERROR(VLOOKUP('Data cosolidation'!$A54,'GHGs emission_2021'!$B$1:$E$211,4,FALSE),"")</f>
        <v>20.683656998446001</v>
      </c>
      <c r="I54" s="17">
        <f>IFERROR(IF(OR(Table20[[#This Row],[Status]]="In law",Table20[[#This Row],[Status]]="In policy document"), 1/('Data cosolidation'!$F54-2021)," ")," ")</f>
        <v>3.4482758620689655E-2</v>
      </c>
      <c r="J54" s="8">
        <f>IFERROR(Table20[[#This Row],[Calculated DAF_2021]]*Table20[[#This Row],[GHG Emissions (2023, Mtonnes CO2​ eq.)]]," ")</f>
        <v>0.71322955167055169</v>
      </c>
      <c r="K54" s="15" t="str">
        <f>IFERROR(VLOOKUP('Data cosolidation'!$A54,Table19[[Country]:[Vulnerability Level]],6,FALSE),"")</f>
        <v>In law</v>
      </c>
      <c r="M54">
        <f>MATCH(Table20[[#This Row],[Country]],'Final Assessment'!$B$3:$B$150,0)</f>
        <v>21</v>
      </c>
    </row>
    <row r="55" spans="1:14" x14ac:dyDescent="0.3">
      <c r="A55" s="26" t="s">
        <v>174</v>
      </c>
      <c r="B55" s="15" t="str">
        <f>VLOOKUP('Data cosolidation'!$A55,Table13[[Country Name]:[Development Tier]],2,)</f>
        <v>Tier 2 (Medium-High)</v>
      </c>
      <c r="C55" s="15" t="str">
        <f>VLOOKUP('Data cosolidation'!$A55,Table13[[Country Name]:[Economic Structure]],3,FALSE)</f>
        <v>Services-Dominant</v>
      </c>
      <c r="D55" s="15" t="str">
        <f>IFERROR(VLOOKUP('Data cosolidation'!$A55,Table19[[Country]:[Vulnerability Level]],7,FALSE),"")</f>
        <v>Medium Vulnerability (0.40 - 0.50)</v>
      </c>
      <c r="E55" s="15" t="s">
        <v>16</v>
      </c>
      <c r="F55" s="30">
        <f>IFERROR(IF(Table20[[#This Row],[Net Zero Target Status]]="No Net Zero Target/Proposed"," ",VLOOKUP('Data cosolidation'!$A55,'Netzero target status'!$A$1:$J$200,9,FALSE)),"")</f>
        <v>2050</v>
      </c>
      <c r="G55" s="15" t="str">
        <f>IFERROR(VLOOKUP('Data cosolidation'!$A55,'Netzero target status'!$A$1:$J$151,10,FALSE),"")</f>
        <v>In policy document</v>
      </c>
      <c r="H55" s="16">
        <f>IFERROR(VLOOKUP('Data cosolidation'!$A55,'GHGs emission_2021'!$B$1:$E$211,4,FALSE),"")</f>
        <v>105.85240058122</v>
      </c>
      <c r="I55" s="17">
        <f>IFERROR(IF(OR(Table20[[#This Row],[Status]]="In law",Table20[[#This Row],[Status]]="In policy document"), 1/('Data cosolidation'!$F55-2021)," ")," ")</f>
        <v>3.4482758620689655E-2</v>
      </c>
      <c r="J55" s="8">
        <f>IFERROR(Table20[[#This Row],[Calculated DAF_2021]]*Table20[[#This Row],[GHG Emissions (2023, Mtonnes CO2​ eq.)]]," ")</f>
        <v>3.6500827786627585</v>
      </c>
      <c r="K55" s="15" t="str">
        <f>IFERROR(VLOOKUP('Data cosolidation'!$A55,Table19[[Country]:[Vulnerability Level]],6,FALSE),"")</f>
        <v>In policy document</v>
      </c>
      <c r="M55">
        <f>MATCH(Table20[[#This Row],[Country]],'Final Assessment'!$B$3:$B$150,0)</f>
        <v>72</v>
      </c>
    </row>
    <row r="56" spans="1:14" x14ac:dyDescent="0.3">
      <c r="A56" s="26" t="s">
        <v>111</v>
      </c>
      <c r="B56" s="15" t="str">
        <f>VLOOKUP('Data cosolidation'!$A56,Table13[[Country Name]:[Development Tier]],2,)</f>
        <v>Tier 1 (High)</v>
      </c>
      <c r="C56" s="15" t="str">
        <f>VLOOKUP('Data cosolidation'!$A56,Table13[[Country Name]:[Economic Structure]],3,FALSE)</f>
        <v>Services-Dominant</v>
      </c>
      <c r="D56" s="28" t="str">
        <f>IFERROR(VLOOKUP('Data cosolidation'!$A56,Table19[[Country]:[Vulnerability Level]],7,FALSE),"")</f>
        <v>Low Vulnerability (0.30 - 0.40)</v>
      </c>
      <c r="E56" s="28" t="s">
        <v>16</v>
      </c>
      <c r="F56" s="30">
        <f>IFERROR(IF(Table20[[#This Row],[Net Zero Target Status]]="No Net Zero Target/Proposed"," ",VLOOKUP('Data cosolidation'!$A56,'Netzero target status'!$A$1:$J$200,9,FALSE)),"")</f>
        <v>2050</v>
      </c>
      <c r="G56" s="15" t="str">
        <f>IFERROR(VLOOKUP('Data cosolidation'!$A56,'Netzero target status'!$A$1:$J$151,10,FALSE),"")</f>
        <v>In law</v>
      </c>
      <c r="H56" s="16">
        <f>IFERROR(VLOOKUP('Data cosolidation'!$A56,'GHGs emission_2021'!$B$1:$E$211,4,FALSE),"")</f>
        <v>44.775610890682003</v>
      </c>
      <c r="I56" s="17">
        <f>IFERROR(IF(OR(Table20[[#This Row],[Status]]="In law",Table20[[#This Row],[Status]]="In policy document"), 1/('Data cosolidation'!$F56-2021)," ")," ")</f>
        <v>3.4482758620689655E-2</v>
      </c>
      <c r="J56" s="8">
        <f>IFERROR(Table20[[#This Row],[Calculated DAF_2021]]*Table20[[#This Row],[GHG Emissions (2023, Mtonnes CO2​ eq.)]]," ")</f>
        <v>1.5439865824373105</v>
      </c>
      <c r="K56" s="15" t="str">
        <f>IFERROR(VLOOKUP('Data cosolidation'!$A56,Table19[[Country]:[Vulnerability Level]],6,FALSE),"")</f>
        <v>In law</v>
      </c>
      <c r="M56">
        <f>MATCH(Table20[[#This Row],[Country]],'Final Assessment'!$B$3:$B$150,0)</f>
        <v>28</v>
      </c>
    </row>
    <row r="57" spans="1:14" x14ac:dyDescent="0.3">
      <c r="A57" s="26" t="s">
        <v>112</v>
      </c>
      <c r="B57" s="15" t="str">
        <f>VLOOKUP('Data cosolidation'!$A57,Table13[[Country Name]:[Development Tier]],2,)</f>
        <v>Tier 1 (High)</v>
      </c>
      <c r="C57" s="15" t="str">
        <f>VLOOKUP('Data cosolidation'!$A57,Table13[[Country Name]:[Economic Structure]],3,FALSE)</f>
        <v>Services-Dominant</v>
      </c>
      <c r="D57" s="28" t="str">
        <f>IFERROR(VLOOKUP('Data cosolidation'!$A57,Table19[[Country]:[Vulnerability Level]],7,FALSE),"")</f>
        <v>Low Vulnerability (0.30 - 0.40)</v>
      </c>
      <c r="E57" s="28" t="s">
        <v>16</v>
      </c>
      <c r="F57" s="30">
        <f>IFERROR(IF(Table20[[#This Row],[Net Zero Target Status]]="No Net Zero Target/Proposed"," ",VLOOKUP('Data cosolidation'!$A57,'Netzero target status'!$A$1:$J$200,9,FALSE)),"")</f>
        <v>2050</v>
      </c>
      <c r="G57" s="15" t="str">
        <f>IFERROR(VLOOKUP('Data cosolidation'!$A57,'Netzero target status'!$A$1:$J$151,10,FALSE),"")</f>
        <v>In policy document</v>
      </c>
      <c r="H57" s="16">
        <f>IFERROR(VLOOKUP('Data cosolidation'!$A57,'GHGs emission_2021'!$B$1:$E$211,4,FALSE),"")</f>
        <v>15.993517423122</v>
      </c>
      <c r="I57" s="17">
        <f>IFERROR(IF(OR(Table20[[#This Row],[Status]]="In law",Table20[[#This Row],[Status]]="In policy document"), 1/('Data cosolidation'!$F57-2021)," ")," ")</f>
        <v>3.4482758620689655E-2</v>
      </c>
      <c r="J57" s="8">
        <f>IFERROR(Table20[[#This Row],[Calculated DAF_2021]]*Table20[[#This Row],[GHG Emissions (2023, Mtonnes CO2​ eq.)]]," ")</f>
        <v>0.55150060079731034</v>
      </c>
      <c r="K57" s="15" t="str">
        <f>IFERROR(VLOOKUP('Data cosolidation'!$A57,Table19[[Country]:[Vulnerability Level]],6,FALSE),"")</f>
        <v>In policy document</v>
      </c>
      <c r="M57">
        <f>MATCH(Table20[[#This Row],[Country]],'Final Assessment'!$B$3:$B$150,0)</f>
        <v>29</v>
      </c>
    </row>
    <row r="58" spans="1:14" x14ac:dyDescent="0.3">
      <c r="A58" s="26" t="s">
        <v>138</v>
      </c>
      <c r="B58" s="15" t="str">
        <f>VLOOKUP('Data cosolidation'!$A58,Table13[[Country Name]:[Development Tier]],2,)</f>
        <v>Tier 2 (Medium-High)</v>
      </c>
      <c r="C58" s="15" t="str">
        <f>VLOOKUP('Data cosolidation'!$A58,Table13[[Country Name]:[Economic Structure]],3,FALSE)</f>
        <v>Services-Dominant</v>
      </c>
      <c r="D58" s="15" t="str">
        <f>IFERROR(VLOOKUP('Data cosolidation'!$A58,Table19[[Country]:[Vulnerability Level]],7,FALSE),"")</f>
        <v>Low Vulnerability (0.30 - 0.40)</v>
      </c>
      <c r="E58" s="15" t="s">
        <v>20</v>
      </c>
      <c r="F58" s="30" t="str">
        <f>IFERROR(IF(Table20[[#This Row],[Net Zero Target Status]]="No Net Zero Target/Proposed"," ",VLOOKUP('Data cosolidation'!$A58,'Netzero target status'!$A$1:$J$200,9,FALSE)),"")</f>
        <v xml:space="preserve"> </v>
      </c>
      <c r="G58" s="15" t="str">
        <f>IFERROR(VLOOKUP('Data cosolidation'!$A58,'Netzero target status'!$A$1:$J$151,10,FALSE),"")</f>
        <v>Proposed / in discussion</v>
      </c>
      <c r="H58" s="16" t="str">
        <f>IFERROR(VLOOKUP('Data cosolidation'!$A58,'GHGs emission_2021'!$B$1:$E$211,4,FALSE),"")</f>
        <v/>
      </c>
      <c r="I58" s="17" t="str">
        <f>IFERROR(IF(OR(Table20[[#This Row],[Status]]="In law",Table20[[#This Row],[Status]]="In policy document"), 1/('Data cosolidation'!$F58-2021)," ")," ")</f>
        <v xml:space="preserve"> </v>
      </c>
      <c r="J58" s="8" t="str">
        <f>IFERROR(Table20[[#This Row],[Calculated DAF_2021]]*Table20[[#This Row],[GHG Emissions (2023, Mtonnes CO2​ eq.)]]," ")</f>
        <v xml:space="preserve"> </v>
      </c>
      <c r="K58" s="15" t="str">
        <f>IFERROR(VLOOKUP('Data cosolidation'!$A58,Table19[[Country]:[Vulnerability Level]],6,FALSE),"")</f>
        <v>Proposed / in discussion</v>
      </c>
      <c r="M58">
        <f>MATCH(Table20[[#This Row],[Country]],'Final Assessment'!$B$3:$B$150,0)</f>
        <v>66</v>
      </c>
      <c r="N58" t="s">
        <v>242</v>
      </c>
    </row>
    <row r="59" spans="1:14" x14ac:dyDescent="0.3">
      <c r="A59" s="26" t="s">
        <v>113</v>
      </c>
      <c r="B59" s="15" t="str">
        <f>VLOOKUP('Data cosolidation'!$A59,Table13[[Country Name]:[Development Tier]],2,)</f>
        <v>Tier 1 (High)</v>
      </c>
      <c r="C59" s="15" t="str">
        <f>VLOOKUP('Data cosolidation'!$A59,Table13[[Country Name]:[Economic Structure]],3,FALSE)</f>
        <v>Services-Dominant</v>
      </c>
      <c r="D59" s="28" t="str">
        <f>IFERROR(VLOOKUP('Data cosolidation'!$A59,Table19[[Country]:[Vulnerability Level]],7,FALSE),"")</f>
        <v>Low Vulnerability (0.30 - 0.40)</v>
      </c>
      <c r="E59" s="28" t="s">
        <v>16</v>
      </c>
      <c r="F59" s="30">
        <f>IFERROR(IF(Table20[[#This Row],[Net Zero Target Status]]="No Net Zero Target/Proposed"," ",VLOOKUP('Data cosolidation'!$A59,'Netzero target status'!$A$1:$J$200,9,FALSE)),"")</f>
        <v>2050</v>
      </c>
      <c r="G59" s="15" t="str">
        <f>IFERROR(VLOOKUP('Data cosolidation'!$A59,'Netzero target status'!$A$1:$J$151,10,FALSE),"")</f>
        <v>In policy document</v>
      </c>
      <c r="H59" s="16">
        <f>IFERROR(VLOOKUP('Data cosolidation'!$A59,'GHGs emission_2021'!$B$1:$E$211,4,FALSE),"")</f>
        <v>41.634111747759</v>
      </c>
      <c r="I59" s="17">
        <f>IFERROR(IF(OR(Table20[[#This Row],[Status]]="In law",Table20[[#This Row],[Status]]="In policy document"), 1/('Data cosolidation'!$F59-2021)," ")," ")</f>
        <v>3.4482758620689655E-2</v>
      </c>
      <c r="J59" s="8">
        <f>IFERROR(Table20[[#This Row],[Calculated DAF_2021]]*Table20[[#This Row],[GHG Emissions (2023, Mtonnes CO2​ eq.)]]," ")</f>
        <v>1.435659025784793</v>
      </c>
      <c r="K59" s="15" t="str">
        <f>IFERROR(VLOOKUP('Data cosolidation'!$A59,Table19[[Country]:[Vulnerability Level]],6,FALSE),"")</f>
        <v>In policy document</v>
      </c>
      <c r="M59">
        <f>MATCH(Table20[[#This Row],[Country]],'Final Assessment'!$B$3:$B$150,0)</f>
        <v>33</v>
      </c>
    </row>
    <row r="60" spans="1:14" x14ac:dyDescent="0.3">
      <c r="A60" s="26" t="s">
        <v>243</v>
      </c>
      <c r="B60" s="15" t="s">
        <v>27</v>
      </c>
      <c r="C60" s="15"/>
      <c r="D60" s="15" t="str">
        <f>IFERROR(VLOOKUP('Data cosolidation'!$A60,Table19[[Country]:[Vulnerability Level]],7,FALSE),"")</f>
        <v/>
      </c>
      <c r="E60" s="15" t="s">
        <v>20</v>
      </c>
      <c r="F60" s="30" t="str">
        <f>IFERROR(IF(Table20[[#This Row],[Net Zero Target Status]]="No Net Zero Target/Proposed"," ",VLOOKUP('Data cosolidation'!$A60,'Netzero target status'!$A$1:$J$200,9,FALSE)),"")</f>
        <v xml:space="preserve"> </v>
      </c>
      <c r="G60" s="15" t="str">
        <f>IFERROR(VLOOKUP('Data cosolidation'!$A60,'Netzero target status'!$A$1:$J$151,10,FALSE),"")</f>
        <v/>
      </c>
      <c r="H60" s="16">
        <f>IFERROR(VLOOKUP('Data cosolidation'!$A60,'GHGs emission_2021'!$B$1:$E$211,4,FALSE),"")</f>
        <v>11.370029305485</v>
      </c>
      <c r="I60" s="17" t="str">
        <f>IFERROR(IF(OR(Table20[[#This Row],[Status]]="In law",Table20[[#This Row],[Status]]="In policy document"), 1/('Data cosolidation'!$F60-2021)," ")," ")</f>
        <v xml:space="preserve"> </v>
      </c>
      <c r="J60" s="8" t="str">
        <f>IFERROR(Table20[[#This Row],[Calculated DAF_2021]]*Table20[[#This Row],[GHG Emissions (2023, Mtonnes CO2​ eq.)]]," ")</f>
        <v xml:space="preserve"> </v>
      </c>
      <c r="K60" s="15" t="str">
        <f>IFERROR(VLOOKUP('Data cosolidation'!$A60,Table19[[Country]:[Vulnerability Level]],6,FALSE),"")</f>
        <v/>
      </c>
      <c r="M60">
        <f>MATCH(Table20[[#This Row],[Country]],'Final Assessment'!$B$3:$B$150,0)</f>
        <v>130</v>
      </c>
    </row>
    <row r="61" spans="1:14" x14ac:dyDescent="0.3">
      <c r="A61" s="26" t="s">
        <v>114</v>
      </c>
      <c r="B61" s="15" t="str">
        <f>VLOOKUP('Data cosolidation'!$A61,Table13[[Country Name]:[Development Tier]],2,)</f>
        <v>Tier 1 (High)</v>
      </c>
      <c r="C61" s="15" t="str">
        <f>VLOOKUP('Data cosolidation'!$A61,Table13[[Country Name]:[Economic Structure]],3,FALSE)</f>
        <v>Services-Dominant</v>
      </c>
      <c r="D61" s="28" t="str">
        <f>IFERROR(VLOOKUP('Data cosolidation'!$A61,Table19[[Country]:[Vulnerability Level]],7,FALSE),"")</f>
        <v>Low Vulnerability (0.30 - 0.40)</v>
      </c>
      <c r="E61" s="28" t="s">
        <v>16</v>
      </c>
      <c r="F61" s="30">
        <f>IFERROR(IF(Table20[[#This Row],[Net Zero Target Status]]="No Net Zero Target/Proposed"," ",VLOOKUP('Data cosolidation'!$A61,'Netzero target status'!$A$1:$J$200,9,FALSE)),"")</f>
        <v>2050</v>
      </c>
      <c r="G61" s="15" t="str">
        <f>IFERROR(VLOOKUP('Data cosolidation'!$A61,'Netzero target status'!$A$1:$J$151,10,FALSE),"")</f>
        <v>In law</v>
      </c>
      <c r="H61" s="16">
        <f>IFERROR(VLOOKUP('Data cosolidation'!$A61,'GHGs emission_2021'!$B$1:$E$211,4,FALSE),"")</f>
        <v>363.79425000757999</v>
      </c>
      <c r="I61" s="17">
        <f>IFERROR(IF(OR(Table20[[#This Row],[Status]]="In law",Table20[[#This Row],[Status]]="In policy document"), 1/('Data cosolidation'!$F61-2021)," ")," ")</f>
        <v>3.4482758620689655E-2</v>
      </c>
      <c r="J61" s="8">
        <f>IFERROR(Table20[[#This Row],[Calculated DAF_2021]]*Table20[[#This Row],[GHG Emissions (2023, Mtonnes CO2​ eq.)]]," ")</f>
        <v>12.544629310606206</v>
      </c>
      <c r="K61" s="15" t="str">
        <f>IFERROR(VLOOKUP('Data cosolidation'!$A61,Table19[[Country]:[Vulnerability Level]],6,FALSE),"")</f>
        <v>In law</v>
      </c>
      <c r="M61">
        <f>MATCH(Table20[[#This Row],[Country]],'Final Assessment'!$B$3:$B$150,0)</f>
        <v>26</v>
      </c>
    </row>
    <row r="62" spans="1:14" x14ac:dyDescent="0.3">
      <c r="A62" s="26" t="s">
        <v>178</v>
      </c>
      <c r="B62" s="15" t="str">
        <f>VLOOKUP('Data cosolidation'!$A62,Table13[[Country Name]:[Development Tier]],2,)</f>
        <v>Tier 2 (Medium-High)</v>
      </c>
      <c r="C62" s="15" t="str">
        <f>VLOOKUP('Data cosolidation'!$A62,Table13[[Country Name]:[Economic Structure]],3,FALSE)</f>
        <v>Services-Dominant</v>
      </c>
      <c r="D62" s="15" t="str">
        <f>IFERROR(VLOOKUP('Data cosolidation'!$A62,Table19[[Country]:[Vulnerability Level]],7,FALSE),"")</f>
        <v>Medium Vulnerability (0.40 - 0.50)</v>
      </c>
      <c r="E62" s="15" t="s">
        <v>20</v>
      </c>
      <c r="F62" s="30" t="str">
        <f>IFERROR(IF(Table20[[#This Row],[Net Zero Target Status]]="No Net Zero Target/Proposed"," ",VLOOKUP('Data cosolidation'!$A62,'Netzero target status'!$A$1:$J$200,9,FALSE)),"")</f>
        <v xml:space="preserve"> </v>
      </c>
      <c r="G62" s="15" t="str">
        <f>IFERROR(VLOOKUP('Data cosolidation'!$A62,'Netzero target status'!$A$1:$J$151,10,FALSE),"")</f>
        <v/>
      </c>
      <c r="H62" s="16">
        <f>IFERROR(VLOOKUP('Data cosolidation'!$A62,'GHGs emission_2021'!$B$1:$E$211,4,FALSE),"")</f>
        <v>67.214992478558003</v>
      </c>
      <c r="I62" s="17" t="str">
        <f>IFERROR(IF(OR(Table20[[#This Row],[Status]]="In law",Table20[[#This Row],[Status]]="In policy document"), 1/('Data cosolidation'!$F62-2021)," ")," ")</f>
        <v xml:space="preserve"> </v>
      </c>
      <c r="J62" s="8" t="str">
        <f>IFERROR(Table20[[#This Row],[Calculated DAF_2021]]*Table20[[#This Row],[GHG Emissions (2023, Mtonnes CO2​ eq.)]]," ")</f>
        <v xml:space="preserve"> </v>
      </c>
      <c r="K62" s="15" t="str">
        <f>IFERROR(VLOOKUP('Data cosolidation'!$A62,Table19[[Country]:[Vulnerability Level]],6,FALSE),"")</f>
        <v xml:space="preserve"> </v>
      </c>
      <c r="M62">
        <f>MATCH(Table20[[#This Row],[Country]],'Final Assessment'!$B$3:$B$150,0)</f>
        <v>83</v>
      </c>
    </row>
    <row r="63" spans="1:14" x14ac:dyDescent="0.3">
      <c r="A63" s="26" t="s">
        <v>139</v>
      </c>
      <c r="B63" s="15" t="str">
        <f>VLOOKUP('Data cosolidation'!$A63,Table13[[Country Name]:[Development Tier]],2,)</f>
        <v>Tier 2 (Medium-High)</v>
      </c>
      <c r="C63" s="15" t="str">
        <f>VLOOKUP('Data cosolidation'!$A63,Table13[[Country Name]:[Economic Structure]],3,FALSE)</f>
        <v>Services-Dominant</v>
      </c>
      <c r="D63" s="15" t="str">
        <f>IFERROR(VLOOKUP('Data cosolidation'!$A63,Table19[[Country]:[Vulnerability Level]],7,FALSE),"")</f>
        <v>Low Vulnerability (0.30 - 0.40)</v>
      </c>
      <c r="E63" s="15" t="s">
        <v>16</v>
      </c>
      <c r="F63" s="30">
        <f>IFERROR(IF(Table20[[#This Row],[Net Zero Target Status]]="No Net Zero Target/Proposed"," ",VLOOKUP('Data cosolidation'!$A63,'Netzero target status'!$A$1:$J$200,9,FALSE)),"")</f>
        <v>2050</v>
      </c>
      <c r="G63" s="15" t="str">
        <f>IFERROR(VLOOKUP('Data cosolidation'!$A63,'Netzero target status'!$A$1:$J$151,10,FALSE),"")</f>
        <v>In policy document</v>
      </c>
      <c r="H63" s="16">
        <f>IFERROR(VLOOKUP('Data cosolidation'!$A63,'GHGs emission_2021'!$B$1:$E$211,4,FALSE),"")</f>
        <v>1300.1688666752</v>
      </c>
      <c r="I63" s="17">
        <f>IFERROR(IF(OR(Table20[[#This Row],[Status]]="In law",Table20[[#This Row],[Status]]="In policy document"), 1/('Data cosolidation'!$F63-2021)," ")," ")</f>
        <v>3.4482758620689655E-2</v>
      </c>
      <c r="J63" s="8">
        <f>IFERROR(Table20[[#This Row],[Calculated DAF_2021]]*Table20[[#This Row],[GHG Emissions (2023, Mtonnes CO2​ eq.)]]," ")</f>
        <v>44.833409195696554</v>
      </c>
      <c r="K63" s="15" t="str">
        <f>IFERROR(VLOOKUP('Data cosolidation'!$A63,Table19[[Country]:[Vulnerability Level]],6,FALSE),"")</f>
        <v>In policy document</v>
      </c>
      <c r="M63">
        <f>MATCH(Table20[[#This Row],[Country]],'Final Assessment'!$B$3:$B$150,0)</f>
        <v>50</v>
      </c>
    </row>
    <row r="64" spans="1:14" x14ac:dyDescent="0.3">
      <c r="A64" s="26" t="s">
        <v>115</v>
      </c>
      <c r="B64" s="15" t="str">
        <f>VLOOKUP('Data cosolidation'!$A64,Table13[[Country Name]:[Development Tier]],2,)</f>
        <v>Tier 1 (High)</v>
      </c>
      <c r="C64" s="15" t="str">
        <f>VLOOKUP('Data cosolidation'!$A64,Table13[[Country Name]:[Economic Structure]],3,FALSE)</f>
        <v>Industry-Dominant</v>
      </c>
      <c r="D64" s="28" t="str">
        <f>IFERROR(VLOOKUP('Data cosolidation'!$A64,Table19[[Country]:[Vulnerability Level]],7,FALSE),"")</f>
        <v>Low Vulnerability (0.30 - 0.40)</v>
      </c>
      <c r="E64" s="28" t="s">
        <v>16</v>
      </c>
      <c r="F64" s="30">
        <f>IFERROR(IF(Table20[[#This Row],[Net Zero Target Status]]="No Net Zero Target/Proposed"," ",VLOOKUP('Data cosolidation'!$A64,'Netzero target status'!$A$1:$J$200,9,FALSE)),"")</f>
        <v>2050</v>
      </c>
      <c r="G64" s="15" t="str">
        <f>IFERROR(VLOOKUP('Data cosolidation'!$A64,'Netzero target status'!$A$1:$J$151,10,FALSE),"")</f>
        <v>In law</v>
      </c>
      <c r="H64" s="16">
        <f>IFERROR(VLOOKUP('Data cosolidation'!$A64,'GHGs emission_2021'!$B$1:$E$211,4,FALSE),"")</f>
        <v>121.46313217391</v>
      </c>
      <c r="I64" s="17">
        <f>IFERROR(IF(OR(Table20[[#This Row],[Status]]="In law",Table20[[#This Row],[Status]]="In policy document"), 1/('Data cosolidation'!$F64-2021)," ")," ")</f>
        <v>3.4482758620689655E-2</v>
      </c>
      <c r="J64" s="8">
        <f>IFERROR(Table20[[#This Row],[Calculated DAF_2021]]*Table20[[#This Row],[GHG Emissions (2023, Mtonnes CO2​ eq.)]]," ")</f>
        <v>4.1883838680658618</v>
      </c>
      <c r="K64" s="15" t="str">
        <f>IFERROR(VLOOKUP('Data cosolidation'!$A64,Table19[[Country]:[Vulnerability Level]],6,FALSE),"")</f>
        <v>In law</v>
      </c>
      <c r="M64">
        <f>MATCH(Table20[[#This Row],[Country]],'Final Assessment'!$B$3:$B$150,0)</f>
        <v>39</v>
      </c>
    </row>
    <row r="65" spans="1:13" x14ac:dyDescent="0.3">
      <c r="A65" s="26" t="s">
        <v>140</v>
      </c>
      <c r="B65" s="15" t="str">
        <f>VLOOKUP('Data cosolidation'!$A65,Table13[[Country Name]:[Development Tier]],2,)</f>
        <v>Tier 2 (Medium-High)</v>
      </c>
      <c r="C65" s="15" t="str">
        <f>VLOOKUP('Data cosolidation'!$A65,Table13[[Country Name]:[Economic Structure]],3,FALSE)</f>
        <v>Industry-Dominant</v>
      </c>
      <c r="D65" s="15" t="str">
        <f>IFERROR(VLOOKUP('Data cosolidation'!$A65,Table19[[Country]:[Vulnerability Level]],7,FALSE),"")</f>
        <v>Low Vulnerability (0.30 - 0.40)</v>
      </c>
      <c r="E65" s="15" t="s">
        <v>16</v>
      </c>
      <c r="F65" s="30">
        <f>IFERROR(IF(Table20[[#This Row],[Net Zero Target Status]]="No Net Zero Target/Proposed"," ",VLOOKUP('Data cosolidation'!$A65,'Netzero target status'!$A$1:$J$200,9,FALSE)),"")</f>
        <v>2060</v>
      </c>
      <c r="G65" s="15" t="str">
        <f>IFERROR(VLOOKUP('Data cosolidation'!$A65,'Netzero target status'!$A$1:$J$151,10,FALSE),"")</f>
        <v>In policy document</v>
      </c>
      <c r="H65" s="16">
        <f>IFERROR(VLOOKUP('Data cosolidation'!$A65,'GHGs emission_2021'!$B$1:$E$211,4,FALSE),"")</f>
        <v>15943.986552905</v>
      </c>
      <c r="I65" s="17">
        <f>IFERROR(IF(OR(Table20[[#This Row],[Status]]="In law",Table20[[#This Row],[Status]]="In policy document"), 1/('Data cosolidation'!$F65-2021)," ")," ")</f>
        <v>2.564102564102564E-2</v>
      </c>
      <c r="J65" s="8">
        <f>IFERROR(Table20[[#This Row],[Calculated DAF_2021]]*Table20[[#This Row],[GHG Emissions (2023, Mtonnes CO2​ eq.)]]," ")</f>
        <v>408.8201680232051</v>
      </c>
      <c r="K65" s="15" t="str">
        <f>IFERROR(VLOOKUP('Data cosolidation'!$A65,Table19[[Country]:[Vulnerability Level]],6,FALSE),"")</f>
        <v>In policy document</v>
      </c>
      <c r="M65">
        <f>MATCH(Table20[[#This Row],[Country]],'Final Assessment'!$B$3:$B$150,0)</f>
        <v>85</v>
      </c>
    </row>
    <row r="66" spans="1:13" x14ac:dyDescent="0.3">
      <c r="A66" s="26" t="s">
        <v>179</v>
      </c>
      <c r="B66" s="15" t="str">
        <f>VLOOKUP('Data cosolidation'!$A66,Table13[[Country Name]:[Development Tier]],2,)</f>
        <v>Tier 2 (Medium-High)</v>
      </c>
      <c r="C66" s="15" t="str">
        <f>VLOOKUP('Data cosolidation'!$A66,Table13[[Country Name]:[Economic Structure]],3,FALSE)</f>
        <v>Services-Dominant</v>
      </c>
      <c r="D66" s="15" t="str">
        <f>IFERROR(VLOOKUP('Data cosolidation'!$A66,Table19[[Country]:[Vulnerability Level]],7,FALSE),"")</f>
        <v>Medium Vulnerability (0.40 - 0.50)</v>
      </c>
      <c r="E66" s="15" t="s">
        <v>16</v>
      </c>
      <c r="F66" s="30">
        <f>IFERROR(IF(Table20[[#This Row],[Net Zero Target Status]]="No Net Zero Target/Proposed"," ",VLOOKUP('Data cosolidation'!$A66,'Netzero target status'!$A$1:$J$200,9,FALSE)),"")</f>
        <v>2050</v>
      </c>
      <c r="G66" s="15" t="str">
        <f>IFERROR(VLOOKUP('Data cosolidation'!$A66,'Netzero target status'!$A$1:$J$151,10,FALSE),"")</f>
        <v>In law</v>
      </c>
      <c r="H66" s="16">
        <f>IFERROR(VLOOKUP('Data cosolidation'!$A66,'GHGs emission_2021'!$B$1:$E$211,4,FALSE),"")</f>
        <v>223.96663405241</v>
      </c>
      <c r="I66" s="17">
        <f>IFERROR(IF(OR(Table20[[#This Row],[Status]]="In law",Table20[[#This Row],[Status]]="In policy document"), 1/('Data cosolidation'!$F66-2021)," ")," ")</f>
        <v>3.4482758620689655E-2</v>
      </c>
      <c r="J66" s="8">
        <f>IFERROR(Table20[[#This Row],[Calculated DAF_2021]]*Table20[[#This Row],[GHG Emissions (2023, Mtonnes CO2​ eq.)]]," ")</f>
        <v>7.7229873811175862</v>
      </c>
      <c r="K66" s="15" t="str">
        <f>IFERROR(VLOOKUP('Data cosolidation'!$A66,Table19[[Country]:[Vulnerability Level]],6,FALSE),"")</f>
        <v>In law</v>
      </c>
      <c r="M66">
        <f>MATCH(Table20[[#This Row],[Country]],'Final Assessment'!$B$3:$B$150,0)</f>
        <v>69</v>
      </c>
    </row>
    <row r="67" spans="1:13" x14ac:dyDescent="0.3">
      <c r="A67" s="26" t="s">
        <v>180</v>
      </c>
      <c r="B67" s="15" t="str">
        <f>VLOOKUP('Data cosolidation'!$A67,Table13[[Country Name]:[Development Tier]],2,)</f>
        <v>Tier 2 (Medium-High)</v>
      </c>
      <c r="C67" s="15" t="str">
        <f>VLOOKUP('Data cosolidation'!$A67,Table13[[Country Name]:[Economic Structure]],3,FALSE)</f>
        <v>Services-Dominant</v>
      </c>
      <c r="D67" s="15" t="str">
        <f>IFERROR(VLOOKUP('Data cosolidation'!$A67,Table19[[Country]:[Vulnerability Level]],7,FALSE),"")</f>
        <v>Medium Vulnerability (0.40 - 0.50)</v>
      </c>
      <c r="E67" s="15" t="s">
        <v>20</v>
      </c>
      <c r="F67" s="30" t="str">
        <f>IFERROR(IF(Table20[[#This Row],[Net Zero Target Status]]="No Net Zero Target/Proposed"," ",VLOOKUP('Data cosolidation'!$A67,'Netzero target status'!$A$1:$J$200,9,FALSE)),"")</f>
        <v xml:space="preserve"> </v>
      </c>
      <c r="G67" s="15" t="str">
        <f>IFERROR(VLOOKUP('Data cosolidation'!$A67,'Netzero target status'!$A$1:$J$151,10,FALSE),"")</f>
        <v/>
      </c>
      <c r="H67" s="16">
        <f>IFERROR(VLOOKUP('Data cosolidation'!$A67,'GHGs emission_2021'!$B$1:$E$211,4,FALSE),"")</f>
        <v>13.051313657078</v>
      </c>
      <c r="I67" s="17" t="str">
        <f>IFERROR(IF(OR(Table20[[#This Row],[Status]]="In law",Table20[[#This Row],[Status]]="In policy document"), 1/('Data cosolidation'!$F67-2021)," ")," ")</f>
        <v xml:space="preserve"> </v>
      </c>
      <c r="J67" s="8" t="str">
        <f>IFERROR(Table20[[#This Row],[Calculated DAF_2021]]*Table20[[#This Row],[GHG Emissions (2023, Mtonnes CO2​ eq.)]]," ")</f>
        <v xml:space="preserve"> </v>
      </c>
      <c r="K67" s="15" t="str">
        <f>IFERROR(VLOOKUP('Data cosolidation'!$A67,Table19[[Country]:[Vulnerability Level]],6,FALSE),"")</f>
        <v xml:space="preserve"> </v>
      </c>
      <c r="M67">
        <f>MATCH(Table20[[#This Row],[Country]],'Final Assessment'!$B$3:$B$150,0)</f>
        <v>79</v>
      </c>
    </row>
    <row r="68" spans="1:13" x14ac:dyDescent="0.3">
      <c r="A68" s="26" t="s">
        <v>141</v>
      </c>
      <c r="B68" s="15" t="str">
        <f>VLOOKUP('Data cosolidation'!$A68,Table13[[Country Name]:[Development Tier]],2,)</f>
        <v>Tier 2 (Medium-High)</v>
      </c>
      <c r="C68" s="15" t="str">
        <f>VLOOKUP('Data cosolidation'!$A68,Table13[[Country Name]:[Economic Structure]],3,FALSE)</f>
        <v>Services-Dominant</v>
      </c>
      <c r="D68" s="15" t="str">
        <f>IFERROR(VLOOKUP('Data cosolidation'!$A68,Table19[[Country]:[Vulnerability Level]],7,FALSE),"")</f>
        <v>Low Vulnerability (0.30 - 0.40)</v>
      </c>
      <c r="E68" s="15" t="s">
        <v>16</v>
      </c>
      <c r="F68" s="30">
        <f>IFERROR(IF(Table20[[#This Row],[Net Zero Target Status]]="No Net Zero Target/Proposed"," ",VLOOKUP('Data cosolidation'!$A68,'Netzero target status'!$A$1:$J$200,9,FALSE)),"")</f>
        <v>2050</v>
      </c>
      <c r="G68" s="15" t="str">
        <f>IFERROR(VLOOKUP('Data cosolidation'!$A68,'Netzero target status'!$A$1:$J$151,10,FALSE),"")</f>
        <v>In policy document</v>
      </c>
      <c r="H68" s="16">
        <f>IFERROR(VLOOKUP('Data cosolidation'!$A68,'GHGs emission_2021'!$B$1:$E$211,4,FALSE),"")</f>
        <v>19.049153820466</v>
      </c>
      <c r="I68" s="17">
        <f>IFERROR(IF(OR(Table20[[#This Row],[Status]]="In law",Table20[[#This Row],[Status]]="In policy document"), 1/('Data cosolidation'!$F68-2021)," ")," ")</f>
        <v>3.4482758620689655E-2</v>
      </c>
      <c r="J68" s="8">
        <f>IFERROR(Table20[[#This Row],[Calculated DAF_2021]]*Table20[[#This Row],[GHG Emissions (2023, Mtonnes CO2​ eq.)]]," ")</f>
        <v>0.65686737311951726</v>
      </c>
      <c r="K68" s="15" t="str">
        <f>IFERROR(VLOOKUP('Data cosolidation'!$A68,Table19[[Country]:[Vulnerability Level]],6,FALSE),"")</f>
        <v>In policy document</v>
      </c>
      <c r="M68">
        <f>MATCH(Table20[[#This Row],[Country]],'Final Assessment'!$B$3:$B$150,0)</f>
        <v>53</v>
      </c>
    </row>
    <row r="69" spans="1:13" x14ac:dyDescent="0.3">
      <c r="A69" s="26" t="s">
        <v>181</v>
      </c>
      <c r="B69" s="15" t="str">
        <f>VLOOKUP('Data cosolidation'!$A69,Table13[[Country Name]:[Development Tier]],2,)</f>
        <v>Tier 2 (Medium-High)</v>
      </c>
      <c r="C69" s="15" t="str">
        <f>VLOOKUP('Data cosolidation'!$A69,Table13[[Country Name]:[Economic Structure]],3,FALSE)</f>
        <v>Industry-Dominant</v>
      </c>
      <c r="D69" s="15" t="str">
        <f>IFERROR(VLOOKUP('Data cosolidation'!$A69,Table19[[Country]:[Vulnerability Level]],7,FALSE),"")</f>
        <v>Medium Vulnerability (0.40 - 0.50)</v>
      </c>
      <c r="E69" s="15" t="s">
        <v>20</v>
      </c>
      <c r="F69" s="30" t="str">
        <f>IFERROR(IF(Table20[[#This Row],[Net Zero Target Status]]="No Net Zero Target/Proposed"," ",VLOOKUP('Data cosolidation'!$A69,'Netzero target status'!$A$1:$J$200,9,FALSE)),"")</f>
        <v xml:space="preserve"> </v>
      </c>
      <c r="G69" s="15" t="str">
        <f>IFERROR(VLOOKUP('Data cosolidation'!$A69,'Netzero target status'!$A$1:$J$151,10,FALSE),"")</f>
        <v>Declaration / pledge</v>
      </c>
      <c r="H69" s="16">
        <f>IFERROR(VLOOKUP('Data cosolidation'!$A69,'GHGs emission_2021'!$B$1:$E$211,4,FALSE),"")</f>
        <v>1200.1997867973</v>
      </c>
      <c r="I69" s="17" t="str">
        <f>IFERROR(IF(OR(Table20[[#This Row],[Status]]="In law",Table20[[#This Row],[Status]]="In policy document"), 1/('Data cosolidation'!$F69-2021)," ")," ")</f>
        <v xml:space="preserve"> </v>
      </c>
      <c r="J69" s="8" t="str">
        <f>IFERROR(Table20[[#This Row],[Calculated DAF_2021]]*Table20[[#This Row],[GHG Emissions (2023, Mtonnes CO2​ eq.)]]," ")</f>
        <v xml:space="preserve"> </v>
      </c>
      <c r="K69" s="15" t="str">
        <f>IFERROR(VLOOKUP('Data cosolidation'!$A69,Table19[[Country]:[Vulnerability Level]],6,FALSE),"")</f>
        <v>Declaration / pledge</v>
      </c>
      <c r="M69">
        <f>MATCH(Table20[[#This Row],[Country]],'Final Assessment'!$B$3:$B$150,0)</f>
        <v>93</v>
      </c>
    </row>
    <row r="70" spans="1:13" x14ac:dyDescent="0.3">
      <c r="A70" s="26" t="s">
        <v>182</v>
      </c>
      <c r="B70" s="15" t="str">
        <f>VLOOKUP('Data cosolidation'!$A70,Table13[[Country Name]:[Development Tier]],2,)</f>
        <v>Tier 2 (Medium-High)</v>
      </c>
      <c r="C70" s="15" t="str">
        <f>VLOOKUP('Data cosolidation'!$A70,Table13[[Country Name]:[Economic Structure]],3,FALSE)</f>
        <v>Services-Dominant</v>
      </c>
      <c r="D70" s="15" t="str">
        <f>IFERROR(VLOOKUP('Data cosolidation'!$A70,Table19[[Country]:[Vulnerability Level]],7,FALSE),"")</f>
        <v>Medium Vulnerability (0.40 - 0.50)</v>
      </c>
      <c r="E70" s="15" t="s">
        <v>16</v>
      </c>
      <c r="F70" s="30">
        <f>IFERROR(IF(Table20[[#This Row],[Net Zero Target Status]]="No Net Zero Target/Proposed"," ",VLOOKUP('Data cosolidation'!$A70,'Netzero target status'!$A$1:$J$200,9,FALSE)),"")</f>
        <v>2050</v>
      </c>
      <c r="G70" s="15" t="str">
        <f>IFERROR(VLOOKUP('Data cosolidation'!$A70,'Netzero target status'!$A$1:$J$151,10,FALSE),"")</f>
        <v>In policy document</v>
      </c>
      <c r="H70" s="16">
        <f>IFERROR(VLOOKUP('Data cosolidation'!$A70,'GHGs emission_2021'!$B$1:$E$211,4,FALSE),"")</f>
        <v>24.672324496902</v>
      </c>
      <c r="I70" s="17">
        <f>IFERROR(IF(OR(Table20[[#This Row],[Status]]="In law",Table20[[#This Row],[Status]]="In policy document"), 1/('Data cosolidation'!$F70-2021)," ")," ")</f>
        <v>3.4482758620689655E-2</v>
      </c>
      <c r="J70" s="8">
        <f>IFERROR(Table20[[#This Row],[Calculated DAF_2021]]*Table20[[#This Row],[GHG Emissions (2023, Mtonnes CO2​ eq.)]]," ")</f>
        <v>0.85076981023800002</v>
      </c>
      <c r="K70" s="15" t="str">
        <f>IFERROR(VLOOKUP('Data cosolidation'!$A70,Table19[[Country]:[Vulnerability Level]],6,FALSE),"")</f>
        <v>In policy document</v>
      </c>
      <c r="M70">
        <f>MATCH(Table20[[#This Row],[Country]],'Final Assessment'!$B$3:$B$150,0)</f>
        <v>70</v>
      </c>
    </row>
    <row r="71" spans="1:13" x14ac:dyDescent="0.3">
      <c r="A71" s="26" t="s">
        <v>142</v>
      </c>
      <c r="B71" s="15" t="str">
        <f>VLOOKUP('Data cosolidation'!$A71,Table13[[Country Name]:[Development Tier]],2,)</f>
        <v>Tier 2 (Medium-High)</v>
      </c>
      <c r="C71" s="15" t="str">
        <f>VLOOKUP('Data cosolidation'!$A71,Table13[[Country Name]:[Economic Structure]],3,FALSE)</f>
        <v>Services-Dominant</v>
      </c>
      <c r="D71" s="15" t="str">
        <f>IFERROR(VLOOKUP('Data cosolidation'!$A71,Table19[[Country]:[Vulnerability Level]],7,FALSE),"")</f>
        <v>Low Vulnerability (0.30 - 0.40)</v>
      </c>
      <c r="E71" s="15" t="s">
        <v>20</v>
      </c>
      <c r="F71" s="30" t="str">
        <f>IFERROR(IF(Table20[[#This Row],[Net Zero Target Status]]="No Net Zero Target/Proposed"," ",VLOOKUP('Data cosolidation'!$A71,'Netzero target status'!$A$1:$J$200,9,FALSE)),"")</f>
        <v xml:space="preserve"> </v>
      </c>
      <c r="G71" s="15" t="str">
        <f>IFERROR(VLOOKUP('Data cosolidation'!$A71,'Netzero target status'!$A$1:$J$151,10,FALSE),"")</f>
        <v>Declaration / pledge</v>
      </c>
      <c r="H71" s="16">
        <f>IFERROR(VLOOKUP('Data cosolidation'!$A71,'GHGs emission_2021'!$B$1:$E$211,4,FALSE),"")</f>
        <v>712.10209803987004</v>
      </c>
      <c r="I71" s="17" t="str">
        <f>IFERROR(IF(OR(Table20[[#This Row],[Status]]="In law",Table20[[#This Row],[Status]]="In policy document"), 1/('Data cosolidation'!$F71-2021)," ")," ")</f>
        <v xml:space="preserve"> </v>
      </c>
      <c r="J71" s="8" t="str">
        <f>IFERROR(Table20[[#This Row],[Calculated DAF_2021]]*Table20[[#This Row],[GHG Emissions (2023, Mtonnes CO2​ eq.)]]," ")</f>
        <v xml:space="preserve"> </v>
      </c>
      <c r="K71" s="15" t="str">
        <f>IFERROR(VLOOKUP('Data cosolidation'!$A71,Table19[[Country]:[Vulnerability Level]],6,FALSE),"")</f>
        <v>Declaration / pledge</v>
      </c>
      <c r="M71">
        <f>MATCH(Table20[[#This Row],[Country]],'Final Assessment'!$B$3:$B$150,0)</f>
        <v>65</v>
      </c>
    </row>
    <row r="72" spans="1:13" x14ac:dyDescent="0.3">
      <c r="A72" s="26" t="s">
        <v>143</v>
      </c>
      <c r="B72" s="15" t="str">
        <f>VLOOKUP('Data cosolidation'!$A72,Table13[[Country Name]:[Development Tier]],2,)</f>
        <v>Tier 2 (Medium-High)</v>
      </c>
      <c r="C72" s="15" t="str">
        <f>VLOOKUP('Data cosolidation'!$A72,Table13[[Country Name]:[Economic Structure]],3,FALSE)</f>
        <v>Services-Dominant</v>
      </c>
      <c r="D72" s="15" t="str">
        <f>IFERROR(VLOOKUP('Data cosolidation'!$A72,Table19[[Country]:[Vulnerability Level]],7,FALSE),"")</f>
        <v>Low Vulnerability (0.30 - 0.40)</v>
      </c>
      <c r="E72" s="15" t="s">
        <v>16</v>
      </c>
      <c r="F72" s="30">
        <f>IFERROR(IF(Table20[[#This Row],[Net Zero Target Status]]="No Net Zero Target/Proposed"," ",VLOOKUP('Data cosolidation'!$A72,'Netzero target status'!$A$1:$J$200,9,FALSE)),"")</f>
        <v>2050</v>
      </c>
      <c r="G72" s="15" t="str">
        <f>IFERROR(VLOOKUP('Data cosolidation'!$A72,'Netzero target status'!$A$1:$J$151,10,FALSE),"")</f>
        <v>In policy document</v>
      </c>
      <c r="H72" s="16">
        <f>IFERROR(VLOOKUP('Data cosolidation'!$A72,'GHGs emission_2021'!$B$1:$E$211,4,FALSE),"")</f>
        <v>365.68461861929001</v>
      </c>
      <c r="I72" s="17">
        <f>IFERROR(IF(OR(Table20[[#This Row],[Status]]="In law",Table20[[#This Row],[Status]]="In policy document"), 1/('Data cosolidation'!$F72-2021)," ")," ")</f>
        <v>3.4482758620689655E-2</v>
      </c>
      <c r="J72" s="8">
        <f>IFERROR(Table20[[#This Row],[Calculated DAF_2021]]*Table20[[#This Row],[GHG Emissions (2023, Mtonnes CO2​ eq.)]]," ")</f>
        <v>12.60981443514793</v>
      </c>
      <c r="K72" s="15" t="str">
        <f>IFERROR(VLOOKUP('Data cosolidation'!$A72,Table19[[Country]:[Vulnerability Level]],6,FALSE),"")</f>
        <v>In policy document</v>
      </c>
      <c r="M72">
        <f>MATCH(Table20[[#This Row],[Country]],'Final Assessment'!$B$3:$B$150,0)</f>
        <v>49</v>
      </c>
    </row>
    <row r="73" spans="1:13" x14ac:dyDescent="0.3">
      <c r="A73" s="26" t="s">
        <v>186</v>
      </c>
      <c r="B73" s="15" t="str">
        <f>VLOOKUP('Data cosolidation'!$A73,Table13[[Country Name]:[Development Tier]],2,)</f>
        <v>Tier 2 (Medium-High)</v>
      </c>
      <c r="C73" s="15" t="str">
        <f>VLOOKUP('Data cosolidation'!$A73,Table13[[Country Name]:[Economic Structure]],3,FALSE)</f>
        <v>Industry-Dominant</v>
      </c>
      <c r="D73" s="15" t="str">
        <f>IFERROR(VLOOKUP('Data cosolidation'!$A73,Table19[[Country]:[Vulnerability Level]],7,FALSE),"")</f>
        <v>Medium Vulnerability (0.40 - 0.50)</v>
      </c>
      <c r="E73" s="15" t="s">
        <v>16</v>
      </c>
      <c r="F73" s="30">
        <f>IFERROR(IF(Table20[[#This Row],[Net Zero Target Status]]="No Net Zero Target/Proposed"," ",VLOOKUP('Data cosolidation'!$A73,'Netzero target status'!$A$1:$J$200,9,FALSE)),"")</f>
        <v>2050</v>
      </c>
      <c r="G73" s="15" t="str">
        <f>IFERROR(VLOOKUP('Data cosolidation'!$A73,'Netzero target status'!$A$1:$J$151,10,FALSE),"")</f>
        <v>In policy document</v>
      </c>
      <c r="H73" s="16">
        <f>IFERROR(VLOOKUP('Data cosolidation'!$A73,'GHGs emission_2021'!$B$1:$E$211,4,FALSE),"")</f>
        <v>94.048681371835997</v>
      </c>
      <c r="I73" s="17">
        <f>IFERROR(IF(OR(Table20[[#This Row],[Status]]="In law",Table20[[#This Row],[Status]]="In policy document"), 1/('Data cosolidation'!$F73-2021)," ")," ")</f>
        <v>3.4482758620689655E-2</v>
      </c>
      <c r="J73" s="8">
        <f>IFERROR(Table20[[#This Row],[Calculated DAF_2021]]*Table20[[#This Row],[GHG Emissions (2023, Mtonnes CO2​ eq.)]]," ")</f>
        <v>3.2430579783391722</v>
      </c>
      <c r="K73" s="15" t="str">
        <f>IFERROR(VLOOKUP('Data cosolidation'!$A73,Table19[[Country]:[Vulnerability Level]],6,FALSE),"")</f>
        <v>In policy document</v>
      </c>
      <c r="M73">
        <f>MATCH(Table20[[#This Row],[Country]],'Final Assessment'!$B$3:$B$150,0)</f>
        <v>91</v>
      </c>
    </row>
    <row r="74" spans="1:13" x14ac:dyDescent="0.3">
      <c r="A74" s="26" t="s">
        <v>187</v>
      </c>
      <c r="B74" s="15" t="str">
        <f>VLOOKUP('Data cosolidation'!$A74,Table13[[Country Name]:[Development Tier]],2,)</f>
        <v>Tier 2 (Medium-High)</v>
      </c>
      <c r="C74" s="15" t="str">
        <f>VLOOKUP('Data cosolidation'!$A74,Table13[[Country Name]:[Economic Structure]],3,FALSE)</f>
        <v>Services-Dominant</v>
      </c>
      <c r="D74" s="15" t="str">
        <f>IFERROR(VLOOKUP('Data cosolidation'!$A74,Table19[[Country]:[Vulnerability Level]],7,FALSE),"")</f>
        <v>Medium Vulnerability (0.40 - 0.50)</v>
      </c>
      <c r="E74" s="15" t="s">
        <v>16</v>
      </c>
      <c r="F74" s="30">
        <f>IFERROR(IF(Table20[[#This Row],[Net Zero Target Status]]="No Net Zero Target/Proposed"," ",VLOOKUP('Data cosolidation'!$A74,'Netzero target status'!$A$1:$J$200,9,FALSE)),"")</f>
        <v>2065</v>
      </c>
      <c r="G74" s="15" t="str">
        <f>IFERROR(VLOOKUP('Data cosolidation'!$A74,'Netzero target status'!$A$1:$J$151,10,FALSE),"")</f>
        <v>In policy document</v>
      </c>
      <c r="H74" s="16">
        <f>IFERROR(VLOOKUP('Data cosolidation'!$A74,'GHGs emission_2021'!$B$1:$E$211,4,FALSE),"")</f>
        <v>440.78301465571002</v>
      </c>
      <c r="I74" s="17">
        <f>IFERROR(IF(OR(Table20[[#This Row],[Status]]="In law",Table20[[#This Row],[Status]]="In policy document"), 1/('Data cosolidation'!$F74-2021)," ")," ")</f>
        <v>2.2727272727272728E-2</v>
      </c>
      <c r="J74" s="8">
        <f>IFERROR(Table20[[#This Row],[Calculated DAF_2021]]*Table20[[#This Row],[GHG Emissions (2023, Mtonnes CO2​ eq.)]]," ")</f>
        <v>10.017795787629774</v>
      </c>
      <c r="K74" s="15" t="str">
        <f>IFERROR(VLOOKUP('Data cosolidation'!$A74,Table19[[Country]:[Vulnerability Level]],6,FALSE),"")</f>
        <v>In policy document</v>
      </c>
      <c r="M74">
        <f>MATCH(Table20[[#This Row],[Country]],'Final Assessment'!$B$3:$B$150,0)</f>
        <v>74</v>
      </c>
    </row>
    <row r="75" spans="1:13" x14ac:dyDescent="0.3">
      <c r="A75" s="26" t="s">
        <v>244</v>
      </c>
      <c r="B75" s="15" t="str">
        <f>VLOOKUP('Data cosolidation'!$A75,Table13[[Country Name]:[Development Tier]],2,)</f>
        <v>Tier 2 (Medium-High)</v>
      </c>
      <c r="C75" s="15" t="str">
        <f>VLOOKUP('Data cosolidation'!$A75,Table13[[Country Name]:[Economic Structure]],3,FALSE)</f>
        <v>Industry-Dominant</v>
      </c>
      <c r="D75" s="15" t="str">
        <f>IFERROR(VLOOKUP('Data cosolidation'!$A75,Table19[[Country]:[Vulnerability Level]],7,FALSE),"")</f>
        <v>Medium Vulnerability (0.40 - 0.50)</v>
      </c>
      <c r="E75" s="15" t="s">
        <v>16</v>
      </c>
      <c r="F75" s="30">
        <f>IFERROR(IF(Table20[[#This Row],[Net Zero Target Status]]="No Net Zero Target/Proposed"," ",VLOOKUP('Data cosolidation'!$A75,'Netzero target status'!$A$1:$J$200,9,FALSE)),"")</f>
        <v>2050</v>
      </c>
      <c r="G75" s="15" t="str">
        <f>IFERROR(VLOOKUP('Data cosolidation'!$A75,'Netzero target status'!$A$1:$J$151,10,FALSE),"")</f>
        <v>In policy document</v>
      </c>
      <c r="H75" s="16">
        <f>IFERROR(VLOOKUP('Data cosolidation'!$A75,'GHGs emission_2021'!$B$1:$E$211,4,FALSE),"")</f>
        <v>524.13346380418</v>
      </c>
      <c r="I75" s="17">
        <f>IFERROR(IF(OR(Table20[[#This Row],[Status]]="In law",Table20[[#This Row],[Status]]="In policy document"), 1/('Data cosolidation'!$F75-2021)," ")," ")</f>
        <v>3.4482758620689655E-2</v>
      </c>
      <c r="J75" s="8">
        <f>IFERROR(Table20[[#This Row],[Calculated DAF_2021]]*Table20[[#This Row],[GHG Emissions (2023, Mtonnes CO2​ eq.)]]," ")</f>
        <v>18.073567717385515</v>
      </c>
      <c r="K75" s="15" t="str">
        <f>IFERROR(VLOOKUP('Data cosolidation'!$A75,Table19[[Country]:[Vulnerability Level]],6,FALSE),"")</f>
        <v>In policy document</v>
      </c>
      <c r="M75">
        <f>MATCH(Table20[[#This Row],[Country]],'Final Assessment'!$B$3:$B$150,0)</f>
        <v>92</v>
      </c>
    </row>
    <row r="76" spans="1:13" x14ac:dyDescent="0.3">
      <c r="A76" s="26" t="s">
        <v>144</v>
      </c>
      <c r="B76" s="15" t="str">
        <f>VLOOKUP('Data cosolidation'!$A76,Table13[[Country Name]:[Development Tier]],2,)</f>
        <v>Tier 2 (Medium-High)</v>
      </c>
      <c r="C76" s="15" t="str">
        <f>VLOOKUP('Data cosolidation'!$A76,Table13[[Country Name]:[Economic Structure]],3,FALSE)</f>
        <v>Services-Dominant</v>
      </c>
      <c r="D76" s="15" t="str">
        <f>IFERROR(VLOOKUP('Data cosolidation'!$A76,Table19[[Country]:[Vulnerability Level]],7,FALSE),"")</f>
        <v>Low Vulnerability (0.30 - 0.40)</v>
      </c>
      <c r="E76" s="15" t="s">
        <v>16</v>
      </c>
      <c r="F76" s="30">
        <f>IFERROR(IF(Table20[[#This Row],[Net Zero Target Status]]="No Net Zero Target/Proposed"," ",VLOOKUP('Data cosolidation'!$A76,'Netzero target status'!$A$1:$J$200,9,FALSE)),"")</f>
        <v>2050</v>
      </c>
      <c r="G76" s="15" t="str">
        <f>IFERROR(VLOOKUP('Data cosolidation'!$A76,'Netzero target status'!$A$1:$J$151,10,FALSE),"")</f>
        <v>In policy document</v>
      </c>
      <c r="H76" s="16">
        <f>IFERROR(VLOOKUP('Data cosolidation'!$A76,'GHGs emission_2021'!$B$1:$E$211,4,FALSE),"")</f>
        <v>43.578530969543998</v>
      </c>
      <c r="I76" s="17">
        <f>IFERROR(IF(OR(Table20[[#This Row],[Status]]="In law",Table20[[#This Row],[Status]]="In policy document"), 1/('Data cosolidation'!$F76-2021)," ")," ")</f>
        <v>3.4482758620689655E-2</v>
      </c>
      <c r="J76" s="8">
        <f>IFERROR(Table20[[#This Row],[Calculated DAF_2021]]*Table20[[#This Row],[GHG Emissions (2023, Mtonnes CO2​ eq.)]]," ")</f>
        <v>1.5027079644670345</v>
      </c>
      <c r="K76" s="15" t="str">
        <f>IFERROR(VLOOKUP('Data cosolidation'!$A76,Table19[[Country]:[Vulnerability Level]],6,FALSE),"")</f>
        <v>In policy document</v>
      </c>
      <c r="M76">
        <f>MATCH(Table20[[#This Row],[Country]],'Final Assessment'!$B$3:$B$150,0)</f>
        <v>56</v>
      </c>
    </row>
    <row r="77" spans="1:13" x14ac:dyDescent="0.3">
      <c r="A77" s="26" t="s">
        <v>145</v>
      </c>
      <c r="B77" s="15" t="str">
        <f>VLOOKUP('Data cosolidation'!$A77,Table13[[Country Name]:[Development Tier]],2,)</f>
        <v>Tier 2 (Medium-High)</v>
      </c>
      <c r="C77" s="15" t="str">
        <f>VLOOKUP('Data cosolidation'!$A77,Table13[[Country Name]:[Economic Structure]],3,FALSE)</f>
        <v>Services-Dominant</v>
      </c>
      <c r="D77" s="15" t="str">
        <f>IFERROR(VLOOKUP('Data cosolidation'!$A77,Table19[[Country]:[Vulnerability Level]],7,FALSE),"")</f>
        <v>Low Vulnerability (0.30 - 0.40)</v>
      </c>
      <c r="E77" s="15" t="s">
        <v>16</v>
      </c>
      <c r="F77" s="30">
        <f>IFERROR(IF(Table20[[#This Row],[Net Zero Target Status]]="No Net Zero Target/Proposed"," ",VLOOKUP('Data cosolidation'!$A77,'Netzero target status'!$A$1:$J$200,9,FALSE)),"")</f>
        <v>2053</v>
      </c>
      <c r="G77" s="15" t="str">
        <f>IFERROR(VLOOKUP('Data cosolidation'!$A77,'Netzero target status'!$A$1:$J$151,10,FALSE),"")</f>
        <v>In policy document</v>
      </c>
      <c r="H77" s="16">
        <f>IFERROR(VLOOKUP('Data cosolidation'!$A77,'GHGs emission_2021'!$B$1:$E$211,4,FALSE),"")</f>
        <v>606.42985584790995</v>
      </c>
      <c r="I77" s="17">
        <f>IFERROR(IF(OR(Table20[[#This Row],[Status]]="In law",Table20[[#This Row],[Status]]="In policy document"), 1/('Data cosolidation'!$F77-2021)," ")," ")</f>
        <v>3.125E-2</v>
      </c>
      <c r="J77" s="8">
        <f>IFERROR(Table20[[#This Row],[Calculated DAF_2021]]*Table20[[#This Row],[GHG Emissions (2023, Mtonnes CO2​ eq.)]]," ")</f>
        <v>18.950932995247186</v>
      </c>
      <c r="K77" s="15" t="str">
        <f>IFERROR(VLOOKUP('Data cosolidation'!$A77,Table19[[Country]:[Vulnerability Level]],6,FALSE),"")</f>
        <v>In policy document</v>
      </c>
      <c r="M77">
        <f>MATCH(Table20[[#This Row],[Country]],'Final Assessment'!$B$3:$B$150,0)</f>
        <v>57</v>
      </c>
    </row>
    <row r="78" spans="1:13" x14ac:dyDescent="0.3">
      <c r="A78" s="26" t="s">
        <v>146</v>
      </c>
      <c r="B78" s="15" t="str">
        <f>VLOOKUP('Data cosolidation'!$A78,Table13[[Country Name]:[Development Tier]],2,)</f>
        <v>Tier 2 (Medium-High)</v>
      </c>
      <c r="C78" s="15" t="str">
        <f>VLOOKUP('Data cosolidation'!$A78,Table13[[Country Name]:[Economic Structure]],3,FALSE)</f>
        <v>Industry-Dominant</v>
      </c>
      <c r="D78" s="15" t="str">
        <f>IFERROR(VLOOKUP('Data cosolidation'!$A78,Table19[[Country]:[Vulnerability Level]],7,FALSE),"")</f>
        <v>Low Vulnerability (0.30 - 0.40)</v>
      </c>
      <c r="E78" s="15" t="s">
        <v>20</v>
      </c>
      <c r="F78" s="30" t="str">
        <f>IFERROR(IF(Table20[[#This Row],[Net Zero Target Status]]="No Net Zero Target/Proposed"," ",VLOOKUP('Data cosolidation'!$A78,'Netzero target status'!$A$1:$J$200,9,FALSE)),"")</f>
        <v xml:space="preserve"> </v>
      </c>
      <c r="G78" s="15" t="str">
        <f>IFERROR(VLOOKUP('Data cosolidation'!$A78,'Netzero target status'!$A$1:$J$151,10,FALSE),"")</f>
        <v/>
      </c>
      <c r="H78" s="16">
        <f>IFERROR(VLOOKUP('Data cosolidation'!$A78,'GHGs emission_2021'!$B$1:$E$211,4,FALSE),"")</f>
        <v>256.79213126858002</v>
      </c>
      <c r="I78" s="17" t="str">
        <f>IFERROR(IF(OR(Table20[[#This Row],[Status]]="In law",Table20[[#This Row],[Status]]="In policy document"), 1/('Data cosolidation'!$F78-2021)," ")," ")</f>
        <v xml:space="preserve"> </v>
      </c>
      <c r="J78" s="8" t="str">
        <f>IFERROR(Table20[[#This Row],[Calculated DAF_2021]]*Table20[[#This Row],[GHG Emissions (2023, Mtonnes CO2​ eq.)]]," ")</f>
        <v xml:space="preserve"> </v>
      </c>
      <c r="K78" s="15" t="str">
        <f>IFERROR(VLOOKUP('Data cosolidation'!$A78,Table19[[Country]:[Vulnerability Level]],6,FALSE),"")</f>
        <v xml:space="preserve"> </v>
      </c>
      <c r="M78">
        <f>MATCH(Table20[[#This Row],[Country]],'Final Assessment'!$B$3:$B$150,0)</f>
        <v>86</v>
      </c>
    </row>
    <row r="79" spans="1:13" x14ac:dyDescent="0.3">
      <c r="A79" s="26" t="s">
        <v>189</v>
      </c>
      <c r="B79" s="15" t="str">
        <f>VLOOKUP('Data cosolidation'!$A79,Table13[[Country Name]:[Development Tier]],2,)</f>
        <v>Tier 2 (Medium-High)</v>
      </c>
      <c r="C79" s="15" t="str">
        <f>VLOOKUP('Data cosolidation'!$A79,Table13[[Country Name]:[Economic Structure]],3,FALSE)</f>
        <v>Resource-Dependent</v>
      </c>
      <c r="D79" s="15" t="str">
        <f>IFERROR(VLOOKUP('Data cosolidation'!$A79,Table19[[Country]:[Vulnerability Level]],7,FALSE),"")</f>
        <v>Medium Vulnerability (0.40 - 0.50)</v>
      </c>
      <c r="E79" s="15" t="s">
        <v>20</v>
      </c>
      <c r="F79" s="30" t="str">
        <f>IFERROR(IF(Table20[[#This Row],[Net Zero Target Status]]="No Net Zero Target/Proposed"," ",VLOOKUP('Data cosolidation'!$A79,'Netzero target status'!$A$1:$J$200,9,FALSE)),"")</f>
        <v xml:space="preserve"> </v>
      </c>
      <c r="G79" s="15" t="str">
        <f>IFERROR(VLOOKUP('Data cosolidation'!$A79,'Netzero target status'!$A$1:$J$151,10,FALSE),"")</f>
        <v/>
      </c>
      <c r="H79" s="16">
        <f>IFERROR(VLOOKUP('Data cosolidation'!$A79,'GHGs emission_2021'!$B$1:$E$211,4,FALSE),"")</f>
        <v>62.550294041306003</v>
      </c>
      <c r="I79" s="17" t="str">
        <f>IFERROR(IF(OR(Table20[[#This Row],[Status]]="In law",Table20[[#This Row],[Status]]="In policy document"), 1/('Data cosolidation'!$F79-2021)," ")," ")</f>
        <v xml:space="preserve"> </v>
      </c>
      <c r="J79" s="8" t="str">
        <f>IFERROR(Table20[[#This Row],[Calculated DAF_2021]]*Table20[[#This Row],[GHG Emissions (2023, Mtonnes CO2​ eq.)]]," ")</f>
        <v xml:space="preserve"> </v>
      </c>
      <c r="K79" s="15" t="str">
        <f>IFERROR(VLOOKUP('Data cosolidation'!$A79,Table19[[Country]:[Vulnerability Level]],6,FALSE),"")</f>
        <v xml:space="preserve"> </v>
      </c>
      <c r="M79">
        <f>MATCH(Table20[[#This Row],[Country]],'Final Assessment'!$B$3:$B$150,0)</f>
        <v>98</v>
      </c>
    </row>
    <row r="80" spans="1:13" x14ac:dyDescent="0.3">
      <c r="A80" s="26" t="s">
        <v>173</v>
      </c>
      <c r="B80" s="15" t="str">
        <f>VLOOKUP('Data cosolidation'!$A80,Table13[[Country Name]:[Development Tier]],2,)</f>
        <v>Tier 1 (High)</v>
      </c>
      <c r="C80" s="15" t="str">
        <f>VLOOKUP('Data cosolidation'!$A80,Table13[[Country Name]:[Economic Structure]],3,FALSE)</f>
        <v>Industry-Dominant</v>
      </c>
      <c r="D80" s="15" t="str">
        <f>IFERROR(VLOOKUP('Data cosolidation'!$A80,Table19[[Country]:[Vulnerability Level]],7,FALSE),"")</f>
        <v>Medium Vulnerability (0.40 - 0.50)</v>
      </c>
      <c r="E80" s="15" t="s">
        <v>20</v>
      </c>
      <c r="F80" s="30" t="str">
        <f>IFERROR(IF(Table20[[#This Row],[Net Zero Target Status]]="No Net Zero Target/Proposed"," ",VLOOKUP('Data cosolidation'!$A80,'Netzero target status'!$A$1:$J$200,9,FALSE)),"")</f>
        <v xml:space="preserve"> </v>
      </c>
      <c r="G80" s="15" t="str">
        <f>IFERROR(VLOOKUP('Data cosolidation'!$A80,'Netzero target status'!$A$1:$J$151,10,FALSE),"")</f>
        <v>Declaration / pledge</v>
      </c>
      <c r="H80" s="16">
        <f>IFERROR(VLOOKUP('Data cosolidation'!$A80,'GHGs emission_2021'!$B$1:$E$211,4,FALSE),"")</f>
        <v>63.733860649409003</v>
      </c>
      <c r="I80" s="17" t="str">
        <f>IFERROR(IF(OR(Table20[[#This Row],[Status]]="In law",Table20[[#This Row],[Status]]="In policy document"), 1/('Data cosolidation'!$F80-2021)," ")," ")</f>
        <v xml:space="preserve"> </v>
      </c>
      <c r="J80" s="8" t="str">
        <f>IFERROR(Table20[[#This Row],[Calculated DAF_2021]]*Table20[[#This Row],[GHG Emissions (2023, Mtonnes CO2​ eq.)]]," ")</f>
        <v xml:space="preserve"> </v>
      </c>
      <c r="K80" s="15" t="str">
        <f>IFERROR(VLOOKUP('Data cosolidation'!$A80,Table19[[Country]:[Vulnerability Level]],6,FALSE),"")</f>
        <v>Declaration / pledge</v>
      </c>
      <c r="M80">
        <f>MATCH(Table20[[#This Row],[Country]],'Final Assessment'!$B$3:$B$150,0)</f>
        <v>43</v>
      </c>
    </row>
    <row r="81" spans="1:13" x14ac:dyDescent="0.3">
      <c r="A81" s="26" t="s">
        <v>190</v>
      </c>
      <c r="B81" s="15" t="str">
        <f>VLOOKUP('Data cosolidation'!$A81,Table13[[Country Name]:[Development Tier]],2,)</f>
        <v>Tier 3 (Medium)</v>
      </c>
      <c r="C81" s="15" t="str">
        <f>VLOOKUP('Data cosolidation'!$A81,Table13[[Country Name]:[Economic Structure]],3,FALSE)</f>
        <v>Services-Dominant</v>
      </c>
      <c r="D81" s="15" t="str">
        <f>IFERROR(VLOOKUP('Data cosolidation'!$A81,Table19[[Country]:[Vulnerability Level]],7,FALSE),"")</f>
        <v>Medium Vulnerability (0.40 - 0.50)</v>
      </c>
      <c r="E81" s="15" t="s">
        <v>20</v>
      </c>
      <c r="F81" s="30" t="str">
        <f>IFERROR(IF(Table20[[#This Row],[Net Zero Target Status]]="No Net Zero Target/Proposed"," ",VLOOKUP('Data cosolidation'!$A81,'Netzero target status'!$A$1:$J$200,9,FALSE)),"")</f>
        <v xml:space="preserve"> </v>
      </c>
      <c r="G81" s="15" t="str">
        <f>IFERROR(VLOOKUP('Data cosolidation'!$A81,'Netzero target status'!$A$1:$J$151,10,FALSE),"")</f>
        <v/>
      </c>
      <c r="H81" s="16">
        <f>IFERROR(VLOOKUP('Data cosolidation'!$A81,'GHGs emission_2021'!$B$1:$E$211,4,FALSE),"")</f>
        <v>55.185652756247002</v>
      </c>
      <c r="I81" s="17" t="str">
        <f>IFERROR(IF(OR(Table20[[#This Row],[Status]]="In law",Table20[[#This Row],[Status]]="In policy document"), 1/('Data cosolidation'!$F81-2021)," ")," ")</f>
        <v xml:space="preserve"> </v>
      </c>
      <c r="J81" s="8" t="str">
        <f>IFERROR(Table20[[#This Row],[Calculated DAF_2021]]*Table20[[#This Row],[GHG Emissions (2023, Mtonnes CO2​ eq.)]]," ")</f>
        <v xml:space="preserve"> </v>
      </c>
      <c r="K81" s="15" t="str">
        <f>IFERROR(VLOOKUP('Data cosolidation'!$A81,Table19[[Country]:[Vulnerability Level]],6,FALSE),"")</f>
        <v xml:space="preserve"> </v>
      </c>
      <c r="M81">
        <f>MATCH(Table20[[#This Row],[Country]],'Final Assessment'!$B$3:$B$150,0)</f>
        <v>104</v>
      </c>
    </row>
    <row r="82" spans="1:13" x14ac:dyDescent="0.3">
      <c r="A82" s="26" t="s">
        <v>191</v>
      </c>
      <c r="B82" s="15" t="str">
        <f>VLOOKUP('Data cosolidation'!$A82,Table13[[Country Name]:[Development Tier]],2,)</f>
        <v>Tier 2 (Medium-High)</v>
      </c>
      <c r="C82" s="15" t="str">
        <f>VLOOKUP('Data cosolidation'!$A82,Table13[[Country Name]:[Economic Structure]],3,FALSE)</f>
        <v>Services-Dominant</v>
      </c>
      <c r="D82" s="15" t="str">
        <f>IFERROR(VLOOKUP('Data cosolidation'!$A82,Table19[[Country]:[Vulnerability Level]],7,FALSE),"")</f>
        <v>Medium Vulnerability (0.40 - 0.50)</v>
      </c>
      <c r="E82" s="15" t="s">
        <v>20</v>
      </c>
      <c r="F82" s="30" t="str">
        <f>IFERROR(IF(Table20[[#This Row],[Net Zero Target Status]]="No Net Zero Target/Proposed"," ",VLOOKUP('Data cosolidation'!$A82,'Netzero target status'!$A$1:$J$200,9,FALSE)),"")</f>
        <v xml:space="preserve"> </v>
      </c>
      <c r="G82" s="15" t="str">
        <f>IFERROR(VLOOKUP('Data cosolidation'!$A82,'Netzero target status'!$A$1:$J$151,10,FALSE),"")</f>
        <v/>
      </c>
      <c r="H82" s="16">
        <f>IFERROR(VLOOKUP('Data cosolidation'!$A82,'GHGs emission_2021'!$B$1:$E$211,4,FALSE),"")</f>
        <v>12.712755146957001</v>
      </c>
      <c r="I82" s="17" t="str">
        <f>IFERROR(IF(OR(Table20[[#This Row],[Status]]="In law",Table20[[#This Row],[Status]]="In policy document"), 1/('Data cosolidation'!$F82-2021)," ")," ")</f>
        <v xml:space="preserve"> </v>
      </c>
      <c r="J82" s="8" t="str">
        <f>IFERROR(Table20[[#This Row],[Calculated DAF_2021]]*Table20[[#This Row],[GHG Emissions (2023, Mtonnes CO2​ eq.)]]," ")</f>
        <v xml:space="preserve"> </v>
      </c>
      <c r="K82" s="15" t="str">
        <f>IFERROR(VLOOKUP('Data cosolidation'!$A82,Table19[[Country]:[Vulnerability Level]],6,FALSE),"")</f>
        <v xml:space="preserve"> </v>
      </c>
      <c r="M82">
        <f>MATCH(Table20[[#This Row],[Country]],'Final Assessment'!$B$3:$B$150,0)</f>
        <v>75</v>
      </c>
    </row>
    <row r="83" spans="1:13" x14ac:dyDescent="0.3">
      <c r="A83" s="26" t="s">
        <v>175</v>
      </c>
      <c r="B83" s="15" t="str">
        <f>VLOOKUP('Data cosolidation'!$A83,Table13[[Country Name]:[Development Tier]],2,)</f>
        <v>Tier 1 (High)</v>
      </c>
      <c r="C83" s="15" t="str">
        <f>VLOOKUP('Data cosolidation'!$A83,Table13[[Country Name]:[Economic Structure]],3,FALSE)</f>
        <v>Resource-Dependent</v>
      </c>
      <c r="D83" s="28" t="str">
        <f>IFERROR(VLOOKUP('Data cosolidation'!$A83,Table19[[Country]:[Vulnerability Level]],7,FALSE),"")</f>
        <v>Medium Vulnerability (0.40 - 0.50)</v>
      </c>
      <c r="E83" s="28" t="s">
        <v>16</v>
      </c>
      <c r="F83" s="30">
        <f>IFERROR(IF(Table20[[#This Row],[Net Zero Target Status]]="No Net Zero Target/Proposed"," ",VLOOKUP('Data cosolidation'!$A83,'Netzero target status'!$A$1:$J$200,9,FALSE)),"")</f>
        <v>2050</v>
      </c>
      <c r="G83" s="15" t="str">
        <f>IFERROR(VLOOKUP('Data cosolidation'!$A83,'Netzero target status'!$A$1:$J$151,10,FALSE),"")</f>
        <v>In policy document</v>
      </c>
      <c r="H83" s="16">
        <f>IFERROR(VLOOKUP('Data cosolidation'!$A83,'GHGs emission_2021'!$B$1:$E$211,4,FALSE),"")</f>
        <v>12.157942508343</v>
      </c>
      <c r="I83" s="17">
        <f>IFERROR(IF(OR(Table20[[#This Row],[Status]]="In law",Table20[[#This Row],[Status]]="In policy document"), 1/('Data cosolidation'!$F83-2021)," ")," ")</f>
        <v>3.4482758620689655E-2</v>
      </c>
      <c r="J83" s="8">
        <f>IFERROR(Table20[[#This Row],[Calculated DAF_2021]]*Table20[[#This Row],[GHG Emissions (2023, Mtonnes CO2​ eq.)]]," ")</f>
        <v>0.4192393968394138</v>
      </c>
      <c r="K83" s="15" t="str">
        <f>IFERROR(VLOOKUP('Data cosolidation'!$A83,Table19[[Country]:[Vulnerability Level]],6,FALSE),"")</f>
        <v>In policy document</v>
      </c>
      <c r="M83">
        <f>MATCH(Table20[[#This Row],[Country]],'Final Assessment'!$B$3:$B$150,0)</f>
        <v>46</v>
      </c>
    </row>
    <row r="84" spans="1:13" x14ac:dyDescent="0.3">
      <c r="A84" s="26" t="s">
        <v>39</v>
      </c>
      <c r="B84" s="15" t="str">
        <f>VLOOKUP('Data cosolidation'!$A84,Table13[[Country Name]:[Development Tier]],2,)</f>
        <v>Tier 2 (Medium-High)</v>
      </c>
      <c r="C84" s="15" t="str">
        <f>VLOOKUP('Data cosolidation'!$A84,Table13[[Country Name]:[Economic Structure]],3,FALSE)</f>
        <v>Resource-Dependent</v>
      </c>
      <c r="D84" s="15" t="str">
        <f>IFERROR(VLOOKUP('Data cosolidation'!$A84,Table19[[Country]:[Vulnerability Level]],7,FALSE),"")</f>
        <v>High Vulnerability (&gt; 0.50)</v>
      </c>
      <c r="E84" s="15" t="s">
        <v>20</v>
      </c>
      <c r="F84" s="30" t="str">
        <f>IFERROR(IF(Table20[[#This Row],[Net Zero Target Status]]="No Net Zero Target/Proposed"," ",VLOOKUP('Data cosolidation'!$A84,'Netzero target status'!$A$1:$J$200,9,FALSE)),"")</f>
        <v xml:space="preserve"> </v>
      </c>
      <c r="G84" s="15" t="str">
        <f>IFERROR(VLOOKUP('Data cosolidation'!$A84,'Netzero target status'!$A$1:$J$151,10,FALSE),"")</f>
        <v/>
      </c>
      <c r="H84" s="16">
        <f>IFERROR(VLOOKUP('Data cosolidation'!$A84,'GHGs emission_2021'!$B$1:$E$211,4,FALSE),"")</f>
        <v>23.702014388194002</v>
      </c>
      <c r="I84" s="17" t="str">
        <f>IFERROR(IF(OR(Table20[[#This Row],[Status]]="In law",Table20[[#This Row],[Status]]="In policy document"), 1/('Data cosolidation'!$F84-2021)," ")," ")</f>
        <v xml:space="preserve"> </v>
      </c>
      <c r="J84" s="8" t="str">
        <f>IFERROR(Table20[[#This Row],[Calculated DAF_2021]]*Table20[[#This Row],[GHG Emissions (2023, Mtonnes CO2​ eq.)]]," ")</f>
        <v xml:space="preserve"> </v>
      </c>
      <c r="K84" s="15" t="str">
        <f>IFERROR(VLOOKUP('Data cosolidation'!$A84,Table19[[Country]:[Vulnerability Level]],6,FALSE),"")</f>
        <v xml:space="preserve"> </v>
      </c>
      <c r="M84">
        <f>MATCH(Table20[[#This Row],[Country]],'Final Assessment'!$B$3:$B$150,0)</f>
        <v>102</v>
      </c>
    </row>
    <row r="85" spans="1:13" x14ac:dyDescent="0.3">
      <c r="A85" s="26" t="s">
        <v>192</v>
      </c>
      <c r="B85" s="15" t="str">
        <f>VLOOKUP('Data cosolidation'!$A85,Table13[[Country Name]:[Development Tier]],2,)</f>
        <v>Tier 2 (Medium-High)</v>
      </c>
      <c r="C85" s="15" t="str">
        <f>VLOOKUP('Data cosolidation'!$A85,Table13[[Country Name]:[Economic Structure]],3,FALSE)</f>
        <v>Services-Dominant</v>
      </c>
      <c r="D85" s="15" t="str">
        <f>IFERROR(VLOOKUP('Data cosolidation'!$A85,Table19[[Country]:[Vulnerability Level]],7,FALSE),"")</f>
        <v>Medium Vulnerability (0.40 - 0.50)</v>
      </c>
      <c r="E85" s="15" t="s">
        <v>20</v>
      </c>
      <c r="F85" s="30" t="str">
        <f>IFERROR(IF(Table20[[#This Row],[Net Zero Target Status]]="No Net Zero Target/Proposed"," ",VLOOKUP('Data cosolidation'!$A85,'Netzero target status'!$A$1:$J$200,9,FALSE)),"")</f>
        <v xml:space="preserve"> </v>
      </c>
      <c r="G85" s="15" t="str">
        <f>IFERROR(VLOOKUP('Data cosolidation'!$A85,'Netzero target status'!$A$1:$J$151,10,FALSE),"")</f>
        <v/>
      </c>
      <c r="H85" s="16">
        <f>IFERROR(VLOOKUP('Data cosolidation'!$A85,'GHGs emission_2021'!$B$1:$E$211,4,FALSE),"")</f>
        <v>335.96804878175999</v>
      </c>
      <c r="I85" s="17" t="str">
        <f>IFERROR(IF(OR(Table20[[#This Row],[Status]]="In law",Table20[[#This Row],[Status]]="In policy document"), 1/('Data cosolidation'!$F85-2021)," ")," ")</f>
        <v xml:space="preserve"> </v>
      </c>
      <c r="J85" s="8" t="str">
        <f>IFERROR(Table20[[#This Row],[Calculated DAF_2021]]*Table20[[#This Row],[GHG Emissions (2023, Mtonnes CO2​ eq.)]]," ")</f>
        <v xml:space="preserve"> </v>
      </c>
      <c r="K85" s="15" t="str">
        <f>IFERROR(VLOOKUP('Data cosolidation'!$A85,Table19[[Country]:[Vulnerability Level]],6,FALSE),"")</f>
        <v xml:space="preserve"> </v>
      </c>
      <c r="M85">
        <f>MATCH(Table20[[#This Row],[Country]],'Final Assessment'!$B$3:$B$150,0)</f>
        <v>78</v>
      </c>
    </row>
    <row r="86" spans="1:13" x14ac:dyDescent="0.3">
      <c r="A86" s="26" t="s">
        <v>193</v>
      </c>
      <c r="B86" s="15" t="str">
        <f>VLOOKUP('Data cosolidation'!$A86,Table13[[Country Name]:[Development Tier]],2,)</f>
        <v>Tier 2 (Medium-High)</v>
      </c>
      <c r="C86" s="15" t="str">
        <f>VLOOKUP('Data cosolidation'!$A86,Table13[[Country Name]:[Economic Structure]],3,FALSE)</f>
        <v>Resource-Dependent</v>
      </c>
      <c r="D86" s="15" t="str">
        <f>IFERROR(VLOOKUP('Data cosolidation'!$A86,Table19[[Country]:[Vulnerability Level]],7,FALSE),"")</f>
        <v>Medium Vulnerability (0.40 - 0.50)</v>
      </c>
      <c r="E86" s="15" t="s">
        <v>20</v>
      </c>
      <c r="F86" s="30" t="str">
        <f>IFERROR(IF(Table20[[#This Row],[Net Zero Target Status]]="No Net Zero Target/Proposed"," ",VLOOKUP('Data cosolidation'!$A86,'Netzero target status'!$A$1:$J$200,9,FALSE)),"")</f>
        <v xml:space="preserve"> </v>
      </c>
      <c r="G86" s="15" t="str">
        <f>IFERROR(VLOOKUP('Data cosolidation'!$A86,'Netzero target status'!$A$1:$J$151,10,FALSE),"")</f>
        <v/>
      </c>
      <c r="H86" s="16">
        <f>IFERROR(VLOOKUP('Data cosolidation'!$A86,'GHGs emission_2021'!$B$1:$E$211,4,FALSE),"")</f>
        <v>6.9820980789903002</v>
      </c>
      <c r="I86" s="17" t="str">
        <f>IFERROR(IF(OR(Table20[[#This Row],[Status]]="In law",Table20[[#This Row],[Status]]="In policy document"), 1/('Data cosolidation'!$F86-2021)," ")," ")</f>
        <v xml:space="preserve"> </v>
      </c>
      <c r="J86" s="8" t="str">
        <f>IFERROR(Table20[[#This Row],[Calculated DAF_2021]]*Table20[[#This Row],[GHG Emissions (2023, Mtonnes CO2​ eq.)]]," ")</f>
        <v xml:space="preserve"> </v>
      </c>
      <c r="K86" s="15" t="str">
        <f>IFERROR(VLOOKUP('Data cosolidation'!$A86,Table19[[Country]:[Vulnerability Level]],6,FALSE),"")</f>
        <v xml:space="preserve"> </v>
      </c>
      <c r="M86">
        <f>MATCH(Table20[[#This Row],[Country]],'Final Assessment'!$B$3:$B$150,0)</f>
        <v>99</v>
      </c>
    </row>
    <row r="87" spans="1:13" x14ac:dyDescent="0.3">
      <c r="A87" s="26" t="s">
        <v>194</v>
      </c>
      <c r="B87" s="15" t="str">
        <f>VLOOKUP('Data cosolidation'!$A87,Table13[[Country Name]:[Development Tier]],2,)</f>
        <v>Tier 3 (Medium)</v>
      </c>
      <c r="C87" s="15" t="str">
        <f>VLOOKUP('Data cosolidation'!$A87,Table13[[Country Name]:[Economic Structure]],3,FALSE)</f>
        <v>Services-Dominant</v>
      </c>
      <c r="D87" s="15" t="str">
        <f>IFERROR(VLOOKUP('Data cosolidation'!$A87,Table19[[Country]:[Vulnerability Level]],7,FALSE),"")</f>
        <v>Medium Vulnerability (0.40 - 0.50)</v>
      </c>
      <c r="E87" s="15" t="s">
        <v>20</v>
      </c>
      <c r="F87" s="30" t="str">
        <f>IFERROR(IF(Table20[[#This Row],[Net Zero Target Status]]="No Net Zero Target/Proposed"," ",VLOOKUP('Data cosolidation'!$A87,'Netzero target status'!$A$1:$J$200,9,FALSE)),"")</f>
        <v xml:space="preserve"> </v>
      </c>
      <c r="G87" s="15" t="str">
        <f>IFERROR(VLOOKUP('Data cosolidation'!$A87,'Netzero target status'!$A$1:$J$151,10,FALSE),"")</f>
        <v/>
      </c>
      <c r="H87" s="16">
        <f>IFERROR(VLOOKUP('Data cosolidation'!$A87,'GHGs emission_2021'!$B$1:$E$211,4,FALSE),"")</f>
        <v>3.2895503749739001</v>
      </c>
      <c r="I87" s="17" t="str">
        <f>IFERROR(IF(OR(Table20[[#This Row],[Status]]="In law",Table20[[#This Row],[Status]]="In policy document"), 1/('Data cosolidation'!$F87-2021)," ")," ")</f>
        <v xml:space="preserve"> </v>
      </c>
      <c r="J87" s="8" t="str">
        <f>IFERROR(Table20[[#This Row],[Calculated DAF_2021]]*Table20[[#This Row],[GHG Emissions (2023, Mtonnes CO2​ eq.)]]," ")</f>
        <v xml:space="preserve"> </v>
      </c>
      <c r="K87" s="15" t="str">
        <f>IFERROR(VLOOKUP('Data cosolidation'!$A87,Table19[[Country]:[Vulnerability Level]],6,FALSE),"")</f>
        <v xml:space="preserve"> </v>
      </c>
      <c r="M87">
        <f>MATCH(Table20[[#This Row],[Country]],'Final Assessment'!$B$3:$B$150,0)</f>
        <v>105</v>
      </c>
    </row>
    <row r="88" spans="1:13" x14ac:dyDescent="0.3">
      <c r="A88" s="26" t="s">
        <v>147</v>
      </c>
      <c r="B88" s="15" t="str">
        <f>VLOOKUP('Data cosolidation'!$A88,Table13[[Country Name]:[Development Tier]],2,)</f>
        <v>Tier 2 (Medium-High)</v>
      </c>
      <c r="C88" s="15" t="str">
        <f>VLOOKUP('Data cosolidation'!$A88,Table13[[Country Name]:[Economic Structure]],3,FALSE)</f>
        <v>Resource-Dependent</v>
      </c>
      <c r="D88" s="15" t="str">
        <f>IFERROR(VLOOKUP('Data cosolidation'!$A88,Table19[[Country]:[Vulnerability Level]],7,FALSE),"")</f>
        <v>Low Vulnerability (0.30 - 0.40)</v>
      </c>
      <c r="E88" s="15" t="s">
        <v>20</v>
      </c>
      <c r="F88" s="30" t="str">
        <f>IFERROR(IF(Table20[[#This Row],[Net Zero Target Status]]="No Net Zero Target/Proposed"," ",VLOOKUP('Data cosolidation'!$A88,'Netzero target status'!$A$1:$J$200,9,FALSE)),"")</f>
        <v xml:space="preserve"> </v>
      </c>
      <c r="G88" s="15" t="str">
        <f>IFERROR(VLOOKUP('Data cosolidation'!$A88,'Netzero target status'!$A$1:$J$151,10,FALSE),"")</f>
        <v/>
      </c>
      <c r="H88" s="16">
        <f>IFERROR(VLOOKUP('Data cosolidation'!$A88,'GHGs emission_2021'!$B$1:$E$211,4,FALSE),"")</f>
        <v>996.75268082289995</v>
      </c>
      <c r="I88" s="17" t="str">
        <f>IFERROR(IF(OR(Table20[[#This Row],[Status]]="In law",Table20[[#This Row],[Status]]="In policy document"), 1/('Data cosolidation'!$F88-2021)," ")," ")</f>
        <v xml:space="preserve"> </v>
      </c>
      <c r="J88" s="8" t="str">
        <f>IFERROR(Table20[[#This Row],[Calculated DAF_2021]]*Table20[[#This Row],[GHG Emissions (2023, Mtonnes CO2​ eq.)]]," ")</f>
        <v xml:space="preserve"> </v>
      </c>
      <c r="K88" s="15" t="str">
        <f>IFERROR(VLOOKUP('Data cosolidation'!$A88,Table19[[Country]:[Vulnerability Level]],6,FALSE),"")</f>
        <v xml:space="preserve"> </v>
      </c>
      <c r="M88">
        <f>MATCH(Table20[[#This Row],[Country]],'Final Assessment'!$B$3:$B$150,0)</f>
        <v>95</v>
      </c>
    </row>
    <row r="89" spans="1:13" x14ac:dyDescent="0.3">
      <c r="A89" s="26" t="s">
        <v>196</v>
      </c>
      <c r="B89" s="15" t="str">
        <f>VLOOKUP('Data cosolidation'!$A89,Table13[[Country Name]:[Development Tier]],2,)</f>
        <v>Tier 2 (Medium-High)</v>
      </c>
      <c r="C89" s="15" t="str">
        <f>VLOOKUP('Data cosolidation'!$A89,Table13[[Country Name]:[Economic Structure]],3,FALSE)</f>
        <v>Resource-Dependent</v>
      </c>
      <c r="D89" s="15" t="str">
        <f>IFERROR(VLOOKUP('Data cosolidation'!$A89,Table19[[Country]:[Vulnerability Level]],7,FALSE),"")</f>
        <v>Medium Vulnerability (0.40 - 0.50)</v>
      </c>
      <c r="E89" s="15" t="s">
        <v>20</v>
      </c>
      <c r="F89" s="30" t="str">
        <f>IFERROR(IF(Table20[[#This Row],[Net Zero Target Status]]="No Net Zero Target/Proposed"," ",VLOOKUP('Data cosolidation'!$A89,'Netzero target status'!$A$1:$J$200,9,FALSE)),"")</f>
        <v xml:space="preserve"> </v>
      </c>
      <c r="G89" s="15" t="str">
        <f>IFERROR(VLOOKUP('Data cosolidation'!$A89,'Netzero target status'!$A$1:$J$151,10,FALSE),"")</f>
        <v/>
      </c>
      <c r="H89" s="16">
        <f>IFERROR(VLOOKUP('Data cosolidation'!$A89,'GHGs emission_2021'!$B$1:$E$211,4,FALSE),"")</f>
        <v>362.78479656291</v>
      </c>
      <c r="I89" s="17" t="str">
        <f>IFERROR(IF(OR(Table20[[#This Row],[Status]]="In law",Table20[[#This Row],[Status]]="In policy document"), 1/('Data cosolidation'!$F89-2021)," ")," ")</f>
        <v xml:space="preserve"> </v>
      </c>
      <c r="J89" s="8" t="str">
        <f>IFERROR(Table20[[#This Row],[Calculated DAF_2021]]*Table20[[#This Row],[GHG Emissions (2023, Mtonnes CO2​ eq.)]]," ")</f>
        <v xml:space="preserve"> </v>
      </c>
      <c r="K89" s="15" t="str">
        <f>IFERROR(VLOOKUP('Data cosolidation'!$A89,Table19[[Country]:[Vulnerability Level]],6,FALSE),"")</f>
        <v xml:space="preserve"> </v>
      </c>
      <c r="M89">
        <f>MATCH(Table20[[#This Row],[Country]],'Final Assessment'!$B$3:$B$150,0)</f>
        <v>100</v>
      </c>
    </row>
    <row r="90" spans="1:13" x14ac:dyDescent="0.3">
      <c r="A90" s="26" t="s">
        <v>148</v>
      </c>
      <c r="B90" s="15" t="str">
        <f>VLOOKUP('Data cosolidation'!$A90,Table13[[Country Name]:[Development Tier]],2,)</f>
        <v>Tier 2 (Medium-High)</v>
      </c>
      <c r="C90" s="15" t="str">
        <f>VLOOKUP('Data cosolidation'!$A90,Table13[[Country Name]:[Economic Structure]],3,FALSE)</f>
        <v>Resource-Dependent</v>
      </c>
      <c r="D90" s="15" t="str">
        <f>IFERROR(VLOOKUP('Data cosolidation'!$A90,Table19[[Country]:[Vulnerability Level]],7,FALSE),"")</f>
        <v>Low Vulnerability (0.30 - 0.40)</v>
      </c>
      <c r="E90" s="15" t="s">
        <v>16</v>
      </c>
      <c r="F90" s="30">
        <f>IFERROR(IF(Table20[[#This Row],[Net Zero Target Status]]="No Net Zero Target/Proposed"," ",VLOOKUP('Data cosolidation'!$A90,'Netzero target status'!$A$1:$J$200,9,FALSE)),"")</f>
        <v>2060</v>
      </c>
      <c r="G90" s="15" t="str">
        <f>IFERROR(VLOOKUP('Data cosolidation'!$A90,'Netzero target status'!$A$1:$J$151,10,FALSE),"")</f>
        <v>In law</v>
      </c>
      <c r="H90" s="16">
        <f>IFERROR(VLOOKUP('Data cosolidation'!$A90,'GHGs emission_2021'!$B$1:$E$211,4,FALSE),"")</f>
        <v>320.34998496393001</v>
      </c>
      <c r="I90" s="17">
        <f>IFERROR(IF(OR(Table20[[#This Row],[Status]]="In law",Table20[[#This Row],[Status]]="In policy document"), 1/('Data cosolidation'!$F90-2021)," ")," ")</f>
        <v>2.564102564102564E-2</v>
      </c>
      <c r="J90" s="8">
        <f>IFERROR(Table20[[#This Row],[Calculated DAF_2021]]*Table20[[#This Row],[GHG Emissions (2023, Mtonnes CO2​ eq.)]]," ")</f>
        <v>8.2141021785623085</v>
      </c>
      <c r="K90" s="15" t="str">
        <f>IFERROR(VLOOKUP('Data cosolidation'!$A90,Table19[[Country]:[Vulnerability Level]],6,FALSE),"")</f>
        <v>In law</v>
      </c>
      <c r="M90">
        <f>MATCH(Table20[[#This Row],[Country]],'Final Assessment'!$B$3:$B$150,0)</f>
        <v>94</v>
      </c>
    </row>
    <row r="91" spans="1:13" x14ac:dyDescent="0.3">
      <c r="A91" s="26" t="s">
        <v>131</v>
      </c>
      <c r="B91" s="15" t="str">
        <f>VLOOKUP('Data cosolidation'!$A91,Table13[[Country Name]:[Development Tier]],2,)</f>
        <v>Tier 1 (High)</v>
      </c>
      <c r="C91" s="15" t="str">
        <f>VLOOKUP('Data cosolidation'!$A91,Table13[[Country Name]:[Economic Structure]],3,FALSE)</f>
        <v>Resource-Dependent</v>
      </c>
      <c r="D91" s="15" t="str">
        <f>IFERROR(VLOOKUP('Data cosolidation'!$A91,Table19[[Country]:[Vulnerability Level]],7,FALSE),"")</f>
        <v>Low Vulnerability (0.30 - 0.40)</v>
      </c>
      <c r="E91" s="15" t="s">
        <v>20</v>
      </c>
      <c r="F91" s="30" t="str">
        <f>IFERROR(IF(Table20[[#This Row],[Net Zero Target Status]]="No Net Zero Target/Proposed"," ",VLOOKUP('Data cosolidation'!$A91,'Netzero target status'!$A$1:$J$200,9,FALSE)),"")</f>
        <v xml:space="preserve"> </v>
      </c>
      <c r="G91" s="15" t="str">
        <f>IFERROR(VLOOKUP('Data cosolidation'!$A91,'Netzero target status'!$A$1:$J$151,10,FALSE),"")</f>
        <v>Proposed / in discussion</v>
      </c>
      <c r="H91" s="16">
        <f>IFERROR(VLOOKUP('Data cosolidation'!$A91,'GHGs emission_2021'!$B$1:$E$211,4,FALSE),"")</f>
        <v>167.91576883104</v>
      </c>
      <c r="I91" s="17" t="str">
        <f>IFERROR(IF(OR(Table20[[#This Row],[Status]]="In law",Table20[[#This Row],[Status]]="In policy document"), 1/('Data cosolidation'!$F91-2021)," ")," ")</f>
        <v xml:space="preserve"> </v>
      </c>
      <c r="J91" s="8" t="str">
        <f>IFERROR(Table20[[#This Row],[Calculated DAF_2021]]*Table20[[#This Row],[GHG Emissions (2023, Mtonnes CO2​ eq.)]]," ")</f>
        <v xml:space="preserve"> </v>
      </c>
      <c r="K91" s="15" t="str">
        <f>IFERROR(VLOOKUP('Data cosolidation'!$A91,Table19[[Country]:[Vulnerability Level]],6,FALSE),"")</f>
        <v>Proposed / in discussion</v>
      </c>
      <c r="M91">
        <f>MATCH(Table20[[#This Row],[Country]],'Final Assessment'!$B$3:$B$150,0)</f>
        <v>45</v>
      </c>
    </row>
    <row r="92" spans="1:13" x14ac:dyDescent="0.3">
      <c r="A92" s="26" t="s">
        <v>197</v>
      </c>
      <c r="B92" s="15" t="str">
        <f>VLOOKUP('Data cosolidation'!$A92,Table13[[Country Name]:[Development Tier]],2,)</f>
        <v>Tier 2 (Medium-High)</v>
      </c>
      <c r="C92" s="15" t="str">
        <f>VLOOKUP('Data cosolidation'!$A92,Table13[[Country Name]:[Economic Structure]],3,FALSE)</f>
        <v>Resource-Dependent</v>
      </c>
      <c r="D92" s="15" t="str">
        <f>IFERROR(VLOOKUP('Data cosolidation'!$A92,Table19[[Country]:[Vulnerability Level]],7,FALSE),"")</f>
        <v>Medium Vulnerability (0.40 - 0.50)</v>
      </c>
      <c r="E92" s="15" t="s">
        <v>20</v>
      </c>
      <c r="F92" s="30" t="str">
        <f>IFERROR(IF(Table20[[#This Row],[Net Zero Target Status]]="No Net Zero Target/Proposed"," ",VLOOKUP('Data cosolidation'!$A92,'Netzero target status'!$A$1:$J$200,9,FALSE)),"")</f>
        <v xml:space="preserve"> </v>
      </c>
      <c r="G92" s="15" t="str">
        <f>IFERROR(VLOOKUP('Data cosolidation'!$A92,'Netzero target status'!$A$1:$J$151,10,FALSE),"")</f>
        <v/>
      </c>
      <c r="H92" s="16">
        <f>IFERROR(VLOOKUP('Data cosolidation'!$A92,'GHGs emission_2021'!$B$1:$E$211,4,FALSE),"")</f>
        <v>95.929766915197007</v>
      </c>
      <c r="I92" s="17" t="str">
        <f>IFERROR(IF(OR(Table20[[#This Row],[Status]]="In law",Table20[[#This Row],[Status]]="In policy document"), 1/('Data cosolidation'!$F92-2021)," ")," ")</f>
        <v xml:space="preserve"> </v>
      </c>
      <c r="J92" s="8" t="str">
        <f>IFERROR(Table20[[#This Row],[Calculated DAF_2021]]*Table20[[#This Row],[GHG Emissions (2023, Mtonnes CO2​ eq.)]]," ")</f>
        <v xml:space="preserve"> </v>
      </c>
      <c r="K92" s="15" t="str">
        <f>IFERROR(VLOOKUP('Data cosolidation'!$A92,Table19[[Country]:[Vulnerability Level]],6,FALSE),"")</f>
        <v xml:space="preserve"> </v>
      </c>
      <c r="M92">
        <f>MATCH(Table20[[#This Row],[Country]],'Final Assessment'!$B$3:$B$150,0)</f>
        <v>101</v>
      </c>
    </row>
    <row r="93" spans="1:13" x14ac:dyDescent="0.3">
      <c r="A93" s="26" t="s">
        <v>149</v>
      </c>
      <c r="B93" s="15" t="str">
        <f>VLOOKUP('Data cosolidation'!$A93,Table13[[Country Name]:[Development Tier]],2,)</f>
        <v>Tier 2 (Medium-High)</v>
      </c>
      <c r="C93" s="15" t="str">
        <f>VLOOKUP('Data cosolidation'!$A93,Table13[[Country Name]:[Economic Structure]],3,FALSE)</f>
        <v>Services-Dominant</v>
      </c>
      <c r="D93" s="15" t="str">
        <f>IFERROR(VLOOKUP('Data cosolidation'!$A93,Table19[[Country]:[Vulnerability Level]],7,FALSE),"")</f>
        <v>Low Vulnerability (0.30 - 0.40)</v>
      </c>
      <c r="E93" s="15" t="s">
        <v>16</v>
      </c>
      <c r="F93" s="30">
        <f>IFERROR(IF(Table20[[#This Row],[Net Zero Target Status]]="No Net Zero Target/Proposed"," ",VLOOKUP('Data cosolidation'!$A93,'Netzero target status'!$A$1:$J$200,9,FALSE)),"")</f>
        <v>2100</v>
      </c>
      <c r="G93" s="15" t="str">
        <f>IFERROR(VLOOKUP('Data cosolidation'!$A93,'Netzero target status'!$A$1:$J$151,10,FALSE),"")</f>
        <v>In policy document</v>
      </c>
      <c r="H93" s="16">
        <f>IFERROR(VLOOKUP('Data cosolidation'!$A93,'GHGs emission_2021'!$B$1:$E$211,4,FALSE),"")</f>
        <v>106.60223103187001</v>
      </c>
      <c r="I93" s="17">
        <f>IFERROR(IF(OR(Table20[[#This Row],[Status]]="In law",Table20[[#This Row],[Status]]="In policy document"), 1/('Data cosolidation'!$F93-2021)," ")," ")</f>
        <v>1.2658227848101266E-2</v>
      </c>
      <c r="J93" s="8">
        <f>IFERROR(Table20[[#This Row],[Calculated DAF_2021]]*Table20[[#This Row],[GHG Emissions (2023, Mtonnes CO2​ eq.)]]," ")</f>
        <v>1.3493953295173418</v>
      </c>
      <c r="K93" s="15" t="str">
        <f>IFERROR(VLOOKUP('Data cosolidation'!$A93,Table19[[Country]:[Vulnerability Level]],6,FALSE),"")</f>
        <v>In policy document</v>
      </c>
      <c r="M93">
        <f>MATCH(Table20[[#This Row],[Country]],'Final Assessment'!$B$3:$B$150,0)</f>
        <v>55</v>
      </c>
    </row>
    <row r="94" spans="1:13" x14ac:dyDescent="0.3">
      <c r="A94" s="26" t="s">
        <v>40</v>
      </c>
      <c r="B94" s="15" t="str">
        <f>VLOOKUP('Data cosolidation'!$A94,Table13[[Country Name]:[Development Tier]],2,)</f>
        <v>Tier 3 (Medium)</v>
      </c>
      <c r="C94" s="15" t="str">
        <f>VLOOKUP('Data cosolidation'!$A94,Table13[[Country Name]:[Economic Structure]],3,FALSE)</f>
        <v>Services-Dominant</v>
      </c>
      <c r="D94" s="15" t="str">
        <f>IFERROR(VLOOKUP('Data cosolidation'!$A94,Table19[[Country]:[Vulnerability Level]],7,FALSE),"")</f>
        <v>High Vulnerability (&gt; 0.50)</v>
      </c>
      <c r="E94" s="15" t="s">
        <v>20</v>
      </c>
      <c r="F94" s="30" t="str">
        <f>IFERROR(IF(Table20[[#This Row],[Net Zero Target Status]]="No Net Zero Target/Proposed"," ",VLOOKUP('Data cosolidation'!$A94,'Netzero target status'!$A$1:$J$200,9,FALSE)),"")</f>
        <v xml:space="preserve"> </v>
      </c>
      <c r="G94" s="15" t="str">
        <f>IFERROR(VLOOKUP('Data cosolidation'!$A94,'Netzero target status'!$A$1:$J$151,10,FALSE),"")</f>
        <v>Proposed / in discussion</v>
      </c>
      <c r="H94" s="16">
        <f>IFERROR(VLOOKUP('Data cosolidation'!$A94,'GHGs emission_2021'!$B$1:$E$211,4,FALSE),"")</f>
        <v>532.37448361891995</v>
      </c>
      <c r="I94" s="17" t="str">
        <f>IFERROR(IF(OR(Table20[[#This Row],[Status]]="In law",Table20[[#This Row],[Status]]="In policy document"), 1/('Data cosolidation'!$F94-2021)," ")," ")</f>
        <v xml:space="preserve"> </v>
      </c>
      <c r="J94" s="8" t="str">
        <f>IFERROR(Table20[[#This Row],[Calculated DAF_2021]]*Table20[[#This Row],[GHG Emissions (2023, Mtonnes CO2​ eq.)]]," ")</f>
        <v xml:space="preserve"> </v>
      </c>
      <c r="K94" s="15" t="str">
        <f>IFERROR(VLOOKUP('Data cosolidation'!$A94,Table19[[Country]:[Vulnerability Level]],6,FALSE),"")</f>
        <v>Proposed / in discussion</v>
      </c>
      <c r="M94">
        <f>MATCH(Table20[[#This Row],[Country]],'Final Assessment'!$B$3:$B$150,0)</f>
        <v>110</v>
      </c>
    </row>
    <row r="95" spans="1:13" x14ac:dyDescent="0.3">
      <c r="A95" s="26" t="s">
        <v>132</v>
      </c>
      <c r="B95" s="15" t="str">
        <f>VLOOKUP('Data cosolidation'!$A95,Table13[[Country Name]:[Development Tier]],2,)</f>
        <v>Tier 1 (High)</v>
      </c>
      <c r="C95" s="15" t="str">
        <f>VLOOKUP('Data cosolidation'!$A95,Table13[[Country Name]:[Economic Structure]],3,FALSE)</f>
        <v>Industry-Dominant</v>
      </c>
      <c r="D95" s="28" t="str">
        <f>IFERROR(VLOOKUP('Data cosolidation'!$A95,Table19[[Country]:[Vulnerability Level]],7,FALSE),"")</f>
        <v>Low Vulnerability (0.30 - 0.40)</v>
      </c>
      <c r="E95" s="15" t="s">
        <v>20</v>
      </c>
      <c r="F95" s="30" t="str">
        <f>IFERROR(IF(Table20[[#This Row],[Net Zero Target Status]]="No Net Zero Target/Proposed"," ",VLOOKUP('Data cosolidation'!$A95,'Netzero target status'!$A$1:$J$200,9,FALSE)),"")</f>
        <v xml:space="preserve"> </v>
      </c>
      <c r="G95" s="15" t="str">
        <f>IFERROR(VLOOKUP('Data cosolidation'!$A95,'Netzero target status'!$A$1:$J$151,10,FALSE),"")</f>
        <v/>
      </c>
      <c r="H95" s="16">
        <f>IFERROR(VLOOKUP('Data cosolidation'!$A95,'GHGs emission_2021'!$B$1:$E$211,4,FALSE),"")</f>
        <v>154.38356524030999</v>
      </c>
      <c r="I95" s="17" t="str">
        <f>IFERROR(IF(OR(Table20[[#This Row],[Status]]="In law",Table20[[#This Row],[Status]]="In policy document"), 1/('Data cosolidation'!$F95-2021)," ")," ")</f>
        <v xml:space="preserve"> </v>
      </c>
      <c r="J95" s="8" t="str">
        <f>IFERROR(Table20[[#This Row],[Calculated DAF_2021]]*Table20[[#This Row],[GHG Emissions (2023, Mtonnes CO2​ eq.)]]," ")</f>
        <v xml:space="preserve"> </v>
      </c>
      <c r="K95" s="15" t="str">
        <f>IFERROR(VLOOKUP('Data cosolidation'!$A95,Table19[[Country]:[Vulnerability Level]],6,FALSE),"")</f>
        <v xml:space="preserve"> </v>
      </c>
      <c r="M95">
        <f>MATCH(Table20[[#This Row],[Country]],'Final Assessment'!$B$3:$B$150,0)</f>
        <v>42</v>
      </c>
    </row>
    <row r="96" spans="1:13" x14ac:dyDescent="0.3">
      <c r="A96" s="26" t="s">
        <v>199</v>
      </c>
      <c r="B96" s="15" t="str">
        <f>VLOOKUP('Data cosolidation'!$A96,Table13[[Country Name]:[Development Tier]],2,)</f>
        <v>Tier 3 (Medium)</v>
      </c>
      <c r="C96" s="15" t="str">
        <f>VLOOKUP('Data cosolidation'!$A96,Table13[[Country Name]:[Economic Structure]],3,FALSE)</f>
        <v>Services-Dominant</v>
      </c>
      <c r="D96" s="15" t="str">
        <f>IFERROR(VLOOKUP('Data cosolidation'!$A96,Table19[[Country]:[Vulnerability Level]],7,FALSE),"")</f>
        <v>Medium Vulnerability (0.40 - 0.50)</v>
      </c>
      <c r="E96" s="15" t="s">
        <v>16</v>
      </c>
      <c r="F96" s="30">
        <f>IFERROR(IF(Table20[[#This Row],[Net Zero Target Status]]="No Net Zero Target/Proposed"," ",VLOOKUP('Data cosolidation'!$A96,'Netzero target status'!$A$1:$J$200,9,FALSE)),"")</f>
        <v>2070</v>
      </c>
      <c r="G96" s="15" t="str">
        <f>IFERROR(VLOOKUP('Data cosolidation'!$A96,'Netzero target status'!$A$1:$J$151,10,FALSE),"")</f>
        <v>In law</v>
      </c>
      <c r="H96" s="16">
        <f>IFERROR(VLOOKUP('Data cosolidation'!$A96,'GHGs emission_2021'!$B$1:$E$211,4,FALSE),"")</f>
        <v>4133.5543557464998</v>
      </c>
      <c r="I96" s="17">
        <f>IFERROR(IF(OR(Table20[[#This Row],[Status]]="In law",Table20[[#This Row],[Status]]="In policy document"), 1/('Data cosolidation'!$F96-2021)," ")," ")</f>
        <v>2.0408163265306121E-2</v>
      </c>
      <c r="J96" s="8">
        <f>IFERROR(Table20[[#This Row],[Calculated DAF_2021]]*Table20[[#This Row],[GHG Emissions (2023, Mtonnes CO2​ eq.)]]," ")</f>
        <v>84.35825215809183</v>
      </c>
      <c r="K96" s="15" t="str">
        <f>IFERROR(VLOOKUP('Data cosolidation'!$A96,Table19[[Country]:[Vulnerability Level]],6,FALSE),"")</f>
        <v>In law</v>
      </c>
      <c r="M96">
        <f>MATCH(Table20[[#This Row],[Country]],'Final Assessment'!$B$3:$B$150,0)</f>
        <v>103</v>
      </c>
    </row>
    <row r="97" spans="1:13" x14ac:dyDescent="0.3">
      <c r="A97" s="26" t="s">
        <v>133</v>
      </c>
      <c r="B97" s="15" t="str">
        <f>VLOOKUP('Data cosolidation'!$A97,Table13[[Country Name]:[Development Tier]],2,)</f>
        <v>Tier 1 (High)</v>
      </c>
      <c r="C97" s="15" t="str">
        <f>VLOOKUP('Data cosolidation'!$A97,Table13[[Country Name]:[Economic Structure]],3,FALSE)</f>
        <v>Resource-Dependent</v>
      </c>
      <c r="D97" s="28" t="str">
        <f>IFERROR(VLOOKUP('Data cosolidation'!$A97,Table19[[Country]:[Vulnerability Level]],7,FALSE),"")</f>
        <v>Low Vulnerability (0.30 - 0.40)</v>
      </c>
      <c r="E97" s="28" t="s">
        <v>16</v>
      </c>
      <c r="F97" s="30">
        <f>IFERROR(IF(Table20[[#This Row],[Net Zero Target Status]]="No Net Zero Target/Proposed"," ",VLOOKUP('Data cosolidation'!$A97,'Netzero target status'!$A$1:$J$200,9,FALSE)),"")</f>
        <v>2060</v>
      </c>
      <c r="G97" s="15" t="str">
        <f>IFERROR(VLOOKUP('Data cosolidation'!$A97,'Netzero target status'!$A$1:$J$151,10,FALSE),"")</f>
        <v>In law</v>
      </c>
      <c r="H97" s="16">
        <f>IFERROR(VLOOKUP('Data cosolidation'!$A97,'GHGs emission_2021'!$B$1:$E$211,4,FALSE),"")</f>
        <v>2672.0394366031001</v>
      </c>
      <c r="I97" s="17">
        <f>IFERROR(IF(OR(Table20[[#This Row],[Status]]="In law",Table20[[#This Row],[Status]]="In policy document"), 1/('Data cosolidation'!$F97-2021)," ")," ")</f>
        <v>2.564102564102564E-2</v>
      </c>
      <c r="J97" s="8">
        <f>IFERROR(Table20[[#This Row],[Calculated DAF_2021]]*Table20[[#This Row],[GHG Emissions (2023, Mtonnes CO2​ eq.)]]," ")</f>
        <v>68.5138317077718</v>
      </c>
      <c r="K97" s="15" t="str">
        <f>IFERROR(VLOOKUP('Data cosolidation'!$A97,Table19[[Country]:[Vulnerability Level]],6,FALSE),"")</f>
        <v>In law</v>
      </c>
      <c r="M97">
        <f>MATCH(Table20[[#This Row],[Country]],'Final Assessment'!$B$3:$B$150,0)</f>
        <v>44</v>
      </c>
    </row>
    <row r="98" spans="1:13" x14ac:dyDescent="0.3">
      <c r="A98" s="26" t="s">
        <v>176</v>
      </c>
      <c r="B98" s="15" t="str">
        <f>VLOOKUP('Data cosolidation'!$A98,Table13[[Country Name]:[Development Tier]],2,)</f>
        <v>Tier 1 (High)</v>
      </c>
      <c r="C98" s="15" t="str">
        <f>VLOOKUP('Data cosolidation'!$A98,Table13[[Country Name]:[Economic Structure]],3,FALSE)</f>
        <v>Resource-Dependent</v>
      </c>
      <c r="D98" s="15" t="str">
        <f>IFERROR(VLOOKUP('Data cosolidation'!$A98,Table19[[Country]:[Vulnerability Level]],7,FALSE),"")</f>
        <v>Medium Vulnerability (0.40 - 0.50)</v>
      </c>
      <c r="E98" s="15" t="s">
        <v>20</v>
      </c>
      <c r="F98" s="30" t="str">
        <f>IFERROR(IF(Table20[[#This Row],[Net Zero Target Status]]="No Net Zero Target/Proposed"," ",VLOOKUP('Data cosolidation'!$A98,'Netzero target status'!$A$1:$J$200,9,FALSE)),"")</f>
        <v xml:space="preserve"> </v>
      </c>
      <c r="G98" s="15" t="str">
        <f>IFERROR(VLOOKUP('Data cosolidation'!$A98,'Netzero target status'!$A$1:$J$151,10,FALSE),"")</f>
        <v>Declaration / pledge</v>
      </c>
      <c r="H98" s="16">
        <f>IFERROR(VLOOKUP('Data cosolidation'!$A98,'GHGs emission_2021'!$B$1:$E$211,4,FALSE),"")</f>
        <v>805.15810845823</v>
      </c>
      <c r="I98" s="17" t="str">
        <f>IFERROR(IF(OR(Table20[[#This Row],[Status]]="In law",Table20[[#This Row],[Status]]="In policy document"), 1/('Data cosolidation'!$F98-2021)," ")," ")</f>
        <v xml:space="preserve"> </v>
      </c>
      <c r="J98" s="8" t="str">
        <f>IFERROR(Table20[[#This Row],[Calculated DAF_2021]]*Table20[[#This Row],[GHG Emissions (2023, Mtonnes CO2​ eq.)]]," ")</f>
        <v xml:space="preserve"> </v>
      </c>
      <c r="K98" s="15" t="str">
        <f>IFERROR(VLOOKUP('Data cosolidation'!$A98,Table19[[Country]:[Vulnerability Level]],6,FALSE),"")</f>
        <v>Declaration / pledge</v>
      </c>
      <c r="M98">
        <f>MATCH(Table20[[#This Row],[Country]],'Final Assessment'!$B$3:$B$150,0)</f>
        <v>48</v>
      </c>
    </row>
    <row r="99" spans="1:13" x14ac:dyDescent="0.3">
      <c r="A99" s="26" t="s">
        <v>150</v>
      </c>
      <c r="B99" s="15" t="str">
        <f>VLOOKUP('Data cosolidation'!$A99,Table13[[Country Name]:[Development Tier]],2,)</f>
        <v>Tier 2 (Medium-High)</v>
      </c>
      <c r="C99" s="15" t="str">
        <f>VLOOKUP('Data cosolidation'!$A99,Table13[[Country Name]:[Economic Structure]],3,FALSE)</f>
        <v>Services-Dominant</v>
      </c>
      <c r="D99" s="15" t="str">
        <f>IFERROR(VLOOKUP('Data cosolidation'!$A99,Table19[[Country]:[Vulnerability Level]],7,FALSE),"")</f>
        <v>Low Vulnerability (0.30 - 0.40)</v>
      </c>
      <c r="E99" s="15" t="s">
        <v>16</v>
      </c>
      <c r="F99" s="30">
        <f>IFERROR(IF(Table20[[#This Row],[Net Zero Target Status]]="No Net Zero Target/Proposed"," ",VLOOKUP('Data cosolidation'!$A99,'Netzero target status'!$A$1:$J$200,9,FALSE)),"")</f>
        <v>2050</v>
      </c>
      <c r="G99" s="15" t="str">
        <f>IFERROR(VLOOKUP('Data cosolidation'!$A99,'Netzero target status'!$A$1:$J$151,10,FALSE),"")</f>
        <v>In policy document</v>
      </c>
      <c r="H99" s="16">
        <f>IFERROR(VLOOKUP('Data cosolidation'!$A99,'GHGs emission_2021'!$B$1:$E$211,4,FALSE),"")</f>
        <v>325.40584765841999</v>
      </c>
      <c r="I99" s="17">
        <f>IFERROR(IF(OR(Table20[[#This Row],[Status]]="In law",Table20[[#This Row],[Status]]="In policy document"), 1/('Data cosolidation'!$F99-2021)," ")," ")</f>
        <v>3.4482758620689655E-2</v>
      </c>
      <c r="J99" s="8">
        <f>IFERROR(Table20[[#This Row],[Calculated DAF_2021]]*Table20[[#This Row],[GHG Emissions (2023, Mtonnes CO2​ eq.)]]," ")</f>
        <v>11.220891298566206</v>
      </c>
      <c r="K99" s="15" t="str">
        <f>IFERROR(VLOOKUP('Data cosolidation'!$A99,Table19[[Country]:[Vulnerability Level]],6,FALSE),"")</f>
        <v>In policy document</v>
      </c>
      <c r="M99">
        <f>MATCH(Table20[[#This Row],[Country]],'Final Assessment'!$B$3:$B$150,0)</f>
        <v>54</v>
      </c>
    </row>
    <row r="100" spans="1:13" x14ac:dyDescent="0.3">
      <c r="A100" s="26" t="s">
        <v>200</v>
      </c>
      <c r="B100" s="15" t="str">
        <f>VLOOKUP('Data cosolidation'!$A100,Table13[[Country Name]:[Development Tier]],2,)</f>
        <v>Tier 2 (Medium-High)</v>
      </c>
      <c r="C100" s="15" t="str">
        <f>VLOOKUP('Data cosolidation'!$A100,Table13[[Country Name]:[Economic Structure]],3,FALSE)</f>
        <v>Services-Dominant</v>
      </c>
      <c r="D100" s="15" t="str">
        <f>IFERROR(VLOOKUP('Data cosolidation'!$A100,Table19[[Country]:[Vulnerability Level]],7,FALSE),"")</f>
        <v>Medium Vulnerability (0.40 - 0.50)</v>
      </c>
      <c r="E100" s="15" t="s">
        <v>16</v>
      </c>
      <c r="F100" s="30">
        <f>IFERROR(IF(Table20[[#This Row],[Net Zero Target Status]]="No Net Zero Target/Proposed"," ",VLOOKUP('Data cosolidation'!$A100,'Netzero target status'!$A$1:$J$200,9,FALSE)),"")</f>
        <v>2050</v>
      </c>
      <c r="G100" s="15" t="str">
        <f>IFERROR(VLOOKUP('Data cosolidation'!$A100,'Netzero target status'!$A$1:$J$151,10,FALSE),"")</f>
        <v>In policy document</v>
      </c>
      <c r="H100" s="16">
        <f>IFERROR(VLOOKUP('Data cosolidation'!$A100,'GHGs emission_2021'!$B$1:$E$211,4,FALSE),"")</f>
        <v>12.885675050293001</v>
      </c>
      <c r="I100" s="17">
        <f>IFERROR(IF(OR(Table20[[#This Row],[Status]]="In law",Table20[[#This Row],[Status]]="In policy document"), 1/('Data cosolidation'!$F100-2021)," ")," ")</f>
        <v>3.4482758620689655E-2</v>
      </c>
      <c r="J100" s="8">
        <f>IFERROR(Table20[[#This Row],[Calculated DAF_2021]]*Table20[[#This Row],[GHG Emissions (2023, Mtonnes CO2​ eq.)]]," ")</f>
        <v>0.44433362242389657</v>
      </c>
      <c r="K100" s="15" t="str">
        <f>IFERROR(VLOOKUP('Data cosolidation'!$A100,Table19[[Country]:[Vulnerability Level]],6,FALSE),"")</f>
        <v>In policy document</v>
      </c>
      <c r="M100">
        <f>MATCH(Table20[[#This Row],[Country]],'Final Assessment'!$B$3:$B$150,0)</f>
        <v>71</v>
      </c>
    </row>
    <row r="101" spans="1:13" x14ac:dyDescent="0.3">
      <c r="A101" s="26" t="s">
        <v>201</v>
      </c>
      <c r="B101" s="15" t="str">
        <f>VLOOKUP('Data cosolidation'!$A101,Table13[[Country Name]:[Development Tier]],2,)</f>
        <v>Tier 3 (Medium)</v>
      </c>
      <c r="C101" s="15" t="str">
        <f>VLOOKUP('Data cosolidation'!$A101,Table13[[Country Name]:[Economic Structure]],3,FALSE)</f>
        <v>Resource-Dependent</v>
      </c>
      <c r="D101" s="15" t="str">
        <f>IFERROR(VLOOKUP('Data cosolidation'!$A101,Table19[[Country]:[Vulnerability Level]],7,FALSE),"")</f>
        <v>Medium Vulnerability (0.40 - 0.50)</v>
      </c>
      <c r="E101" s="15" t="s">
        <v>16</v>
      </c>
      <c r="F101" s="30">
        <f>IFERROR(IF(Table20[[#This Row],[Net Zero Target Status]]="No Net Zero Target/Proposed"," ",VLOOKUP('Data cosolidation'!$A101,'Netzero target status'!$A$1:$J$200,9,FALSE)),"")</f>
        <v>2060</v>
      </c>
      <c r="G101" s="15" t="str">
        <f>IFERROR(VLOOKUP('Data cosolidation'!$A101,'Netzero target status'!$A$1:$J$151,10,FALSE),"")</f>
        <v>In law</v>
      </c>
      <c r="H101" s="16">
        <f>IFERROR(VLOOKUP('Data cosolidation'!$A101,'GHGs emission_2021'!$B$1:$E$211,4,FALSE),"")</f>
        <v>385.11288377147002</v>
      </c>
      <c r="I101" s="17">
        <f>IFERROR(IF(OR(Table20[[#This Row],[Status]]="In law",Table20[[#This Row],[Status]]="In policy document"), 1/('Data cosolidation'!$F101-2021)," ")," ")</f>
        <v>2.564102564102564E-2</v>
      </c>
      <c r="J101" s="8">
        <f>IFERROR(Table20[[#This Row],[Calculated DAF_2021]]*Table20[[#This Row],[GHG Emissions (2023, Mtonnes CO2​ eq.)]]," ")</f>
        <v>9.8746893274735896</v>
      </c>
      <c r="K101" s="15" t="str">
        <f>IFERROR(VLOOKUP('Data cosolidation'!$A101,Table19[[Country]:[Vulnerability Level]],6,FALSE),"")</f>
        <v>In law</v>
      </c>
      <c r="M101">
        <f>MATCH(Table20[[#This Row],[Country]],'Final Assessment'!$B$3:$B$150,0)</f>
        <v>117</v>
      </c>
    </row>
    <row r="102" spans="1:13" x14ac:dyDescent="0.3">
      <c r="A102" s="26" t="s">
        <v>177</v>
      </c>
      <c r="B102" s="15" t="str">
        <f>VLOOKUP('Data cosolidation'!$A102,Table13[[Country Name]:[Development Tier]],2,)</f>
        <v>Tier 1 (High)</v>
      </c>
      <c r="C102" s="15" t="str">
        <f>VLOOKUP('Data cosolidation'!$A102,Table13[[Country Name]:[Economic Structure]],3,FALSE)</f>
        <v>Resource-Dependent</v>
      </c>
      <c r="D102" s="28" t="str">
        <f>IFERROR(VLOOKUP('Data cosolidation'!$A102,Table19[[Country]:[Vulnerability Level]],7,FALSE),"")</f>
        <v>Medium Vulnerability (0.40 - 0.50)</v>
      </c>
      <c r="E102" s="28" t="s">
        <v>16</v>
      </c>
      <c r="F102" s="30">
        <f>IFERROR(IF(Table20[[#This Row],[Net Zero Target Status]]="No Net Zero Target/Proposed"," ",VLOOKUP('Data cosolidation'!$A102,'Netzero target status'!$A$1:$J$200,9,FALSE)),"")</f>
        <v>2050</v>
      </c>
      <c r="G102" s="15" t="str">
        <f>IFERROR(VLOOKUP('Data cosolidation'!$A102,'Netzero target status'!$A$1:$J$151,10,FALSE),"")</f>
        <v>In policy document</v>
      </c>
      <c r="H102" s="16">
        <f>IFERROR(VLOOKUP('Data cosolidation'!$A102,'GHGs emission_2021'!$B$1:$E$211,4,FALSE),"")</f>
        <v>127.44302070563</v>
      </c>
      <c r="I102" s="17">
        <f>IFERROR(IF(OR(Table20[[#This Row],[Status]]="In law",Table20[[#This Row],[Status]]="In policy document"), 1/('Data cosolidation'!$F102-2021)," ")," ")</f>
        <v>3.4482758620689655E-2</v>
      </c>
      <c r="J102" s="8">
        <f>IFERROR(Table20[[#This Row],[Calculated DAF_2021]]*Table20[[#This Row],[GHG Emissions (2023, Mtonnes CO2​ eq.)]]," ")</f>
        <v>4.3945869208837935</v>
      </c>
      <c r="K102" s="15" t="str">
        <f>IFERROR(VLOOKUP('Data cosolidation'!$A102,Table19[[Country]:[Vulnerability Level]],6,FALSE),"")</f>
        <v>In policy document</v>
      </c>
      <c r="M102">
        <f>MATCH(Table20[[#This Row],[Country]],'Final Assessment'!$B$3:$B$150,0)</f>
        <v>47</v>
      </c>
    </row>
    <row r="103" spans="1:13" x14ac:dyDescent="0.3">
      <c r="A103" s="26" t="s">
        <v>135</v>
      </c>
      <c r="B103" s="15" t="str">
        <f>VLOOKUP('Data cosolidation'!$A103,Table13[[Country Name]:[Development Tier]],2,)</f>
        <v>Tier 1 (High)</v>
      </c>
      <c r="C103" s="15" t="str">
        <f>VLOOKUP('Data cosolidation'!$A103,Table13[[Country Name]:[Economic Structure]],3,FALSE)</f>
        <v>Services-Dominant</v>
      </c>
      <c r="D103" s="28" t="str">
        <f>IFERROR(VLOOKUP('Data cosolidation'!$A103,Table19[[Country]:[Vulnerability Level]],7,FALSE),"")</f>
        <v>Low Vulnerability (0.30 - 0.40)</v>
      </c>
      <c r="E103" s="28" t="s">
        <v>16</v>
      </c>
      <c r="F103" s="30">
        <f>IFERROR(IF(Table20[[#This Row],[Net Zero Target Status]]="No Net Zero Target/Proposed"," ",VLOOKUP('Data cosolidation'!$A103,'Netzero target status'!$A$1:$J$200,9,FALSE)),"")</f>
        <v>2050</v>
      </c>
      <c r="G103" s="15" t="str">
        <f>IFERROR(VLOOKUP('Data cosolidation'!$A103,'Netzero target status'!$A$1:$J$151,10,FALSE),"")</f>
        <v>In law</v>
      </c>
      <c r="H103" s="16">
        <f>IFERROR(VLOOKUP('Data cosolidation'!$A103,'GHGs emission_2021'!$B$1:$E$211,4,FALSE),"")</f>
        <v>653.84613998739997</v>
      </c>
      <c r="I103" s="17">
        <f>IFERROR(IF(OR(Table20[[#This Row],[Status]]="In law",Table20[[#This Row],[Status]]="In policy document"), 1/('Data cosolidation'!$F103-2021)," ")," ")</f>
        <v>3.4482758620689655E-2</v>
      </c>
      <c r="J103" s="8">
        <f>IFERROR(Table20[[#This Row],[Calculated DAF_2021]]*Table20[[#This Row],[GHG Emissions (2023, Mtonnes CO2​ eq.)]]," ")</f>
        <v>22.546418620255171</v>
      </c>
      <c r="K103" s="15" t="str">
        <f>IFERROR(VLOOKUP('Data cosolidation'!$A103,Table19[[Country]:[Vulnerability Level]],6,FALSE),"")</f>
        <v>In law</v>
      </c>
      <c r="M103">
        <f>MATCH(Table20[[#This Row],[Country]],'Final Assessment'!$B$3:$B$150,0)</f>
        <v>19</v>
      </c>
    </row>
    <row r="104" spans="1:13" x14ac:dyDescent="0.3">
      <c r="A104" s="26" t="s">
        <v>136</v>
      </c>
      <c r="B104" s="15" t="str">
        <f>VLOOKUP('Data cosolidation'!$A104,Table13[[Country Name]:[Development Tier]],2,)</f>
        <v>Tier 1 (High)</v>
      </c>
      <c r="C104" s="15" t="str">
        <f>VLOOKUP('Data cosolidation'!$A104,Table13[[Country Name]:[Economic Structure]],3,FALSE)</f>
        <v>Industry-Dominant</v>
      </c>
      <c r="D104" s="28" t="str">
        <f>IFERROR(VLOOKUP('Data cosolidation'!$A104,Table19[[Country]:[Vulnerability Level]],7,FALSE),"")</f>
        <v>Low Vulnerability (0.30 - 0.40)</v>
      </c>
      <c r="E104" s="28" t="s">
        <v>16</v>
      </c>
      <c r="F104" s="30">
        <f>IFERROR(IF(Table20[[#This Row],[Net Zero Target Status]]="No Net Zero Target/Proposed"," ",VLOOKUP('Data cosolidation'!$A104,'Netzero target status'!$A$1:$J$200,9,FALSE)),"")</f>
        <v>2050</v>
      </c>
      <c r="G104" s="15" t="str">
        <f>IFERROR(VLOOKUP('Data cosolidation'!$A104,'Netzero target status'!$A$1:$J$151,10,FALSE),"")</f>
        <v>In policy document</v>
      </c>
      <c r="H104" s="16">
        <f>IFERROR(VLOOKUP('Data cosolidation'!$A104,'GHGs emission_2021'!$B$1:$E$211,4,FALSE),"")</f>
        <v>267.82319378585998</v>
      </c>
      <c r="I104" s="17">
        <f>IFERROR(IF(OR(Table20[[#This Row],[Status]]="In law",Table20[[#This Row],[Status]]="In policy document"), 1/('Data cosolidation'!$F104-2021)," ")," ")</f>
        <v>3.4482758620689655E-2</v>
      </c>
      <c r="J104" s="8">
        <f>IFERROR(Table20[[#This Row],[Calculated DAF_2021]]*Table20[[#This Row],[GHG Emissions (2023, Mtonnes CO2​ eq.)]]," ")</f>
        <v>9.2352825443399986</v>
      </c>
      <c r="K104" s="15" t="str">
        <f>IFERROR(VLOOKUP('Data cosolidation'!$A104,Table19[[Country]:[Vulnerability Level]],6,FALSE),"")</f>
        <v>In policy document</v>
      </c>
      <c r="M104">
        <f>MATCH(Table20[[#This Row],[Country]],'Final Assessment'!$B$3:$B$150,0)</f>
        <v>41</v>
      </c>
    </row>
    <row r="105" spans="1:13" x14ac:dyDescent="0.3">
      <c r="A105" s="26" t="s">
        <v>202</v>
      </c>
      <c r="B105" s="15" t="str">
        <f>VLOOKUP('Data cosolidation'!$A105,Table13[[Country Name]:[Development Tier]],2,)</f>
        <v>Tier 4 (Low)</v>
      </c>
      <c r="C105" s="15" t="str">
        <f>VLOOKUP('Data cosolidation'!$A105,Table13[[Country Name]:[Economic Structure]],3,FALSE)</f>
        <v>Agriculture-Dominant</v>
      </c>
      <c r="D105" s="15" t="str">
        <f>IFERROR(VLOOKUP('Data cosolidation'!$A105,Table19[[Country]:[Vulnerability Level]],7,FALSE),"")</f>
        <v>Medium Vulnerability (0.40 - 0.50)</v>
      </c>
      <c r="E105" s="15" t="s">
        <v>20</v>
      </c>
      <c r="F105" s="30" t="str">
        <f>IFERROR(IF(Table20[[#This Row],[Net Zero Target Status]]="No Net Zero Target/Proposed"," ",VLOOKUP('Data cosolidation'!$A105,'Netzero target status'!$A$1:$J$200,9,FALSE)),"")</f>
        <v xml:space="preserve"> </v>
      </c>
      <c r="G105" s="15" t="str">
        <f>IFERROR(VLOOKUP('Data cosolidation'!$A105,'Netzero target status'!$A$1:$J$151,10,FALSE),"")</f>
        <v/>
      </c>
      <c r="H105" s="16">
        <f>IFERROR(VLOOKUP('Data cosolidation'!$A105,'GHGs emission_2021'!$B$1:$E$211,4,FALSE),"")</f>
        <v>41.210582544010002</v>
      </c>
      <c r="I105" s="17" t="str">
        <f>IFERROR(IF(OR(Table20[[#This Row],[Status]]="In law",Table20[[#This Row],[Status]]="In policy document"), 1/('Data cosolidation'!$F105-2021)," ")," ")</f>
        <v xml:space="preserve"> </v>
      </c>
      <c r="J105" s="8" t="str">
        <f>IFERROR(Table20[[#This Row],[Calculated DAF_2021]]*Table20[[#This Row],[GHG Emissions (2023, Mtonnes CO2​ eq.)]]," ")</f>
        <v xml:space="preserve"> </v>
      </c>
      <c r="K105" s="15" t="str">
        <f>IFERROR(VLOOKUP('Data cosolidation'!$A105,Table19[[Country]:[Vulnerability Level]],6,FALSE),"")</f>
        <v xml:space="preserve"> </v>
      </c>
      <c r="M105">
        <f>MATCH(Table20[[#This Row],[Country]],'Final Assessment'!$B$3:$B$150,0)</f>
        <v>144</v>
      </c>
    </row>
    <row r="106" spans="1:13" x14ac:dyDescent="0.3">
      <c r="A106" s="26" t="s">
        <v>151</v>
      </c>
      <c r="B106" s="15" t="str">
        <f>VLOOKUP('Data cosolidation'!$A106,Table13[[Country Name]:[Development Tier]],2,)</f>
        <v>Tier 2 (Medium-High)</v>
      </c>
      <c r="C106" s="15" t="str">
        <f>VLOOKUP('Data cosolidation'!$A106,Table13[[Country Name]:[Economic Structure]],3,FALSE)</f>
        <v>Resource-Dependent</v>
      </c>
      <c r="D106" s="15" t="str">
        <f>IFERROR(VLOOKUP('Data cosolidation'!$A106,Table19[[Country]:[Vulnerability Level]],7,FALSE),"")</f>
        <v>Low Vulnerability (0.30 - 0.40)</v>
      </c>
      <c r="E106" s="15" t="s">
        <v>20</v>
      </c>
      <c r="F106" s="30" t="str">
        <f>IFERROR(IF(Table20[[#This Row],[Net Zero Target Status]]="No Net Zero Target/Proposed"," ",VLOOKUP('Data cosolidation'!$A106,'Netzero target status'!$A$1:$J$200,9,FALSE)),"")</f>
        <v xml:space="preserve"> </v>
      </c>
      <c r="G106" s="15" t="str">
        <f>IFERROR(VLOOKUP('Data cosolidation'!$A106,'Netzero target status'!$A$1:$J$151,10,FALSE),"")</f>
        <v/>
      </c>
      <c r="H106" s="16">
        <f>IFERROR(VLOOKUP('Data cosolidation'!$A106,'GHGs emission_2021'!$B$1:$E$211,4,FALSE),"")</f>
        <v>98.794119828660001</v>
      </c>
      <c r="I106" s="17" t="str">
        <f>IFERROR(IF(OR(Table20[[#This Row],[Status]]="In law",Table20[[#This Row],[Status]]="In policy document"), 1/('Data cosolidation'!$F106-2021)," ")," ")</f>
        <v xml:space="preserve"> </v>
      </c>
      <c r="J106" s="8" t="str">
        <f>IFERROR(Table20[[#This Row],[Calculated DAF_2021]]*Table20[[#This Row],[GHG Emissions (2023, Mtonnes CO2​ eq.)]]," ")</f>
        <v xml:space="preserve"> </v>
      </c>
      <c r="K106" s="15" t="str">
        <f>IFERROR(VLOOKUP('Data cosolidation'!$A106,Table19[[Country]:[Vulnerability Level]],6,FALSE),"")</f>
        <v xml:space="preserve"> </v>
      </c>
      <c r="M106">
        <f>MATCH(Table20[[#This Row],[Country]],'Final Assessment'!$B$3:$B$150,0)</f>
        <v>97</v>
      </c>
    </row>
    <row r="107" spans="1:13" x14ac:dyDescent="0.3">
      <c r="A107" s="26" t="s">
        <v>152</v>
      </c>
      <c r="B107" s="15" t="str">
        <f>VLOOKUP('Data cosolidation'!$A107,Table13[[Country Name]:[Development Tier]],2,)</f>
        <v>Tier 2 (Medium-High)</v>
      </c>
      <c r="C107" s="15" t="str">
        <f>VLOOKUP('Data cosolidation'!$A107,Table13[[Country Name]:[Economic Structure]],3,FALSE)</f>
        <v>Services-Dominant</v>
      </c>
      <c r="D107" s="15" t="str">
        <f>IFERROR(VLOOKUP('Data cosolidation'!$A107,Table19[[Country]:[Vulnerability Level]],7,FALSE),"")</f>
        <v>Low Vulnerability (0.30 - 0.40)</v>
      </c>
      <c r="E107" s="15" t="s">
        <v>16</v>
      </c>
      <c r="F107" s="30">
        <f>IFERROR(IF(Table20[[#This Row],[Net Zero Target Status]]="No Net Zero Target/Proposed"," ",VLOOKUP('Data cosolidation'!$A107,'Netzero target status'!$A$1:$J$200,9,FALSE)),"")</f>
        <v>2060</v>
      </c>
      <c r="G107" s="15" t="str">
        <f>IFERROR(VLOOKUP('Data cosolidation'!$A107,'Netzero target status'!$A$1:$J$151,10,FALSE),"")</f>
        <v>In policy document</v>
      </c>
      <c r="H107" s="16">
        <f>IFERROR(VLOOKUP('Data cosolidation'!$A107,'GHGs emission_2021'!$B$1:$E$211,4,FALSE),"")</f>
        <v>216.09280539526</v>
      </c>
      <c r="I107" s="17">
        <f>IFERROR(IF(OR(Table20[[#This Row],[Status]]="In law",Table20[[#This Row],[Status]]="In policy document"), 1/('Data cosolidation'!$F107-2021)," ")," ")</f>
        <v>2.564102564102564E-2</v>
      </c>
      <c r="J107" s="8">
        <f>IFERROR(Table20[[#This Row],[Calculated DAF_2021]]*Table20[[#This Row],[GHG Emissions (2023, Mtonnes CO2​ eq.)]]," ")</f>
        <v>5.5408411639810256</v>
      </c>
      <c r="K107" s="15" t="str">
        <f>IFERROR(VLOOKUP('Data cosolidation'!$A107,Table19[[Country]:[Vulnerability Level]],6,FALSE),"")</f>
        <v>In policy document</v>
      </c>
      <c r="M107">
        <f>MATCH(Table20[[#This Row],[Country]],'Final Assessment'!$B$3:$B$150,0)</f>
        <v>58</v>
      </c>
    </row>
    <row r="108" spans="1:13" x14ac:dyDescent="0.3">
      <c r="A108" s="26" t="s">
        <v>153</v>
      </c>
      <c r="B108" s="15" t="str">
        <f>VLOOKUP('Data cosolidation'!$A108,Table13[[Country Name]:[Development Tier]],2,)</f>
        <v>Tier 2 (Medium-High)</v>
      </c>
      <c r="C108" s="15" t="str">
        <f>VLOOKUP('Data cosolidation'!$A108,Table13[[Country Name]:[Economic Structure]],3,FALSE)</f>
        <v>Industry-Dominant</v>
      </c>
      <c r="D108" s="15" t="str">
        <f>IFERROR(VLOOKUP('Data cosolidation'!$A108,Table19[[Country]:[Vulnerability Level]],7,FALSE),"")</f>
        <v>Low Vulnerability (0.30 - 0.40)</v>
      </c>
      <c r="E108" s="15" t="s">
        <v>20</v>
      </c>
      <c r="F108" s="30" t="str">
        <f>IFERROR(IF(Table20[[#This Row],[Net Zero Target Status]]="No Net Zero Target/Proposed"," ",VLOOKUP('Data cosolidation'!$A108,'Netzero target status'!$A$1:$J$200,9,FALSE)),"")</f>
        <v xml:space="preserve"> </v>
      </c>
      <c r="G108" s="15" t="str">
        <f>IFERROR(VLOOKUP('Data cosolidation'!$A108,'Netzero target status'!$A$1:$J$151,10,FALSE),"")</f>
        <v/>
      </c>
      <c r="H108" s="16">
        <f>IFERROR(VLOOKUP('Data cosolidation'!$A108,'GHGs emission_2021'!$B$1:$E$211,4,FALSE),"")</f>
        <v>214.53138443860999</v>
      </c>
      <c r="I108" s="17" t="str">
        <f>IFERROR(IF(OR(Table20[[#This Row],[Status]]="In law",Table20[[#This Row],[Status]]="In policy document"), 1/('Data cosolidation'!$F108-2021)," ")," ")</f>
        <v xml:space="preserve"> </v>
      </c>
      <c r="J108" s="8" t="str">
        <f>IFERROR(Table20[[#This Row],[Calculated DAF_2021]]*Table20[[#This Row],[GHG Emissions (2023, Mtonnes CO2​ eq.)]]," ")</f>
        <v xml:space="preserve"> </v>
      </c>
      <c r="K108" s="15" t="str">
        <f>IFERROR(VLOOKUP('Data cosolidation'!$A108,Table19[[Country]:[Vulnerability Level]],6,FALSE),"")</f>
        <v xml:space="preserve"> </v>
      </c>
      <c r="M108">
        <f>MATCH(Table20[[#This Row],[Country]],'Final Assessment'!$B$3:$B$150,0)</f>
        <v>88</v>
      </c>
    </row>
    <row r="109" spans="1:13" x14ac:dyDescent="0.3">
      <c r="A109" s="26" t="s">
        <v>154</v>
      </c>
      <c r="B109" s="15" t="str">
        <f>VLOOKUP('Data cosolidation'!$A109,Table13[[Country Name]:[Development Tier]],2,)</f>
        <v>Tier 4 (Low)</v>
      </c>
      <c r="C109" s="15"/>
      <c r="D109" s="15" t="str">
        <f>IFERROR(VLOOKUP('Data cosolidation'!$A109,Table19[[Country]:[Vulnerability Level]],7,FALSE),"")</f>
        <v>Low Vulnerability (0.30 - 0.40)</v>
      </c>
      <c r="E109" s="15" t="s">
        <v>20</v>
      </c>
      <c r="F109" s="30" t="str">
        <f>IFERROR(IF(Table20[[#This Row],[Net Zero Target Status]]="No Net Zero Target/Proposed"," ",VLOOKUP('Data cosolidation'!$A109,'Netzero target status'!$A$1:$J$200,9,FALSE)),"")</f>
        <v xml:space="preserve"> </v>
      </c>
      <c r="G109" s="15" t="str">
        <f>IFERROR(VLOOKUP('Data cosolidation'!$A109,'Netzero target status'!$A$1:$J$151,10,FALSE),"")</f>
        <v/>
      </c>
      <c r="H109" s="16">
        <f>IFERROR(VLOOKUP('Data cosolidation'!$A109,'GHGs emission_2021'!$B$1:$E$211,4,FALSE),"")</f>
        <v>152.38992311311</v>
      </c>
      <c r="I109" s="17" t="str">
        <f>IFERROR(IF(OR(Table20[[#This Row],[Status]]="In law",Table20[[#This Row],[Status]]="In policy document"), 1/('Data cosolidation'!$F109-2021)," ")," ")</f>
        <v xml:space="preserve"> </v>
      </c>
      <c r="J109" s="8" t="str">
        <f>IFERROR(Table20[[#This Row],[Calculated DAF_2021]]*Table20[[#This Row],[GHG Emissions (2023, Mtonnes CO2​ eq.)]]," ")</f>
        <v xml:space="preserve"> </v>
      </c>
      <c r="K109" s="15" t="str">
        <f>IFERROR(VLOOKUP('Data cosolidation'!$A109,Table19[[Country]:[Vulnerability Level]],6,FALSE),"")</f>
        <v xml:space="preserve"> </v>
      </c>
      <c r="M109">
        <f>MATCH(Table20[[#This Row],[Country]],'Final Assessment'!$B$3:$B$150,0)</f>
        <v>148</v>
      </c>
    </row>
    <row r="110" spans="1:13" x14ac:dyDescent="0.3">
      <c r="A110" s="26" t="s">
        <v>41</v>
      </c>
      <c r="B110" s="15" t="str">
        <f>VLOOKUP('Data cosolidation'!$A110,Table13[[Country Name]:[Development Tier]],2,)</f>
        <v>Tier 4 (Low)</v>
      </c>
      <c r="C110" s="15" t="str">
        <f>VLOOKUP('Data cosolidation'!$A110,Table13[[Country Name]:[Economic Structure]],3,FALSE)</f>
        <v>Services-Dominant</v>
      </c>
      <c r="D110" s="15" t="str">
        <f>IFERROR(VLOOKUP('Data cosolidation'!$A110,Table19[[Country]:[Vulnerability Level]],7,FALSE),"")</f>
        <v>High Vulnerability (&gt; 0.50)</v>
      </c>
      <c r="E110" s="15" t="s">
        <v>20</v>
      </c>
      <c r="F110" s="30" t="str">
        <f>IFERROR(IF(Table20[[#This Row],[Net Zero Target Status]]="No Net Zero Target/Proposed"," ",VLOOKUP('Data cosolidation'!$A110,'Netzero target status'!$A$1:$J$200,9,FALSE)),"")</f>
        <v xml:space="preserve"> </v>
      </c>
      <c r="G110" s="15" t="str">
        <f>IFERROR(VLOOKUP('Data cosolidation'!$A110,'Netzero target status'!$A$1:$J$151,10,FALSE),"")</f>
        <v/>
      </c>
      <c r="H110" s="16">
        <f>IFERROR(VLOOKUP('Data cosolidation'!$A110,'GHGs emission_2021'!$B$1:$E$211,4,FALSE),"")</f>
        <v>29.460052109846</v>
      </c>
      <c r="I110" s="17" t="str">
        <f>IFERROR(IF(OR(Table20[[#This Row],[Status]]="In law",Table20[[#This Row],[Status]]="In policy document"), 1/('Data cosolidation'!$F110-2021)," ")," ")</f>
        <v xml:space="preserve"> </v>
      </c>
      <c r="J110" s="8" t="str">
        <f>IFERROR(Table20[[#This Row],[Calculated DAF_2021]]*Table20[[#This Row],[GHG Emissions (2023, Mtonnes CO2​ eq.)]]," ")</f>
        <v xml:space="preserve"> </v>
      </c>
      <c r="K110" s="15" t="str">
        <f>IFERROR(VLOOKUP('Data cosolidation'!$A110,Table19[[Country]:[Vulnerability Level]],6,FALSE),"")</f>
        <v xml:space="preserve"> </v>
      </c>
      <c r="M110">
        <f>MATCH(Table20[[#This Row],[Country]],'Final Assessment'!$B$3:$B$150,0)</f>
        <v>131</v>
      </c>
    </row>
    <row r="111" spans="1:13" x14ac:dyDescent="0.3">
      <c r="A111" s="26" t="s">
        <v>42</v>
      </c>
      <c r="B111" s="15" t="str">
        <f>VLOOKUP('Data cosolidation'!$A111,Table13[[Country Name]:[Development Tier]],2,)</f>
        <v>Tier 3 (Medium)</v>
      </c>
      <c r="C111" s="15" t="str">
        <f>VLOOKUP('Data cosolidation'!$A111,Table13[[Country Name]:[Economic Structure]],3,FALSE)</f>
        <v>Resource-Dependent</v>
      </c>
      <c r="D111" s="15" t="str">
        <f>IFERROR(VLOOKUP('Data cosolidation'!$A111,Table19[[Country]:[Vulnerability Level]],7,FALSE),"")</f>
        <v>High Vulnerability (&gt; 0.50)</v>
      </c>
      <c r="E111" s="15" t="s">
        <v>20</v>
      </c>
      <c r="F111" s="30" t="str">
        <f>IFERROR(IF(Table20[[#This Row],[Net Zero Target Status]]="No Net Zero Target/Proposed"," ",VLOOKUP('Data cosolidation'!$A111,'Netzero target status'!$A$1:$J$200,9,FALSE)),"")</f>
        <v xml:space="preserve"> </v>
      </c>
      <c r="G111" s="15" t="str">
        <f>IFERROR(VLOOKUP('Data cosolidation'!$A111,'Netzero target status'!$A$1:$J$151,10,FALSE),"")</f>
        <v>Proposed / in discussion</v>
      </c>
      <c r="H111" s="18">
        <f>IFERROR(VLOOKUP('Data cosolidation'!$A111,'GHGs emission_2021'!$B$1:$E$211,4,FALSE),"")</f>
        <v>67.700756247715006</v>
      </c>
      <c r="I111" s="17" t="str">
        <f>IFERROR(IF(OR(Table20[[#This Row],[Status]]="In law",Table20[[#This Row],[Status]]="In policy document"), 1/('Data cosolidation'!$F111-2021)," ")," ")</f>
        <v xml:space="preserve"> </v>
      </c>
      <c r="J111" s="8" t="str">
        <f>IFERROR(Table20[[#This Row],[Calculated DAF_2021]]*Table20[[#This Row],[GHG Emissions (2023, Mtonnes CO2​ eq.)]]," ")</f>
        <v xml:space="preserve"> </v>
      </c>
      <c r="K111" s="15" t="str">
        <f>IFERROR(VLOOKUP('Data cosolidation'!$A111,Table19[[Country]:[Vulnerability Level]],6,FALSE),"")</f>
        <v>Proposed / in discussion</v>
      </c>
      <c r="M111">
        <f>MATCH(Table20[[#This Row],[Country]],'Final Assessment'!$B$3:$B$150,0)</f>
        <v>120</v>
      </c>
    </row>
    <row r="112" spans="1:13" x14ac:dyDescent="0.3">
      <c r="A112" s="26" t="s">
        <v>43</v>
      </c>
      <c r="B112" s="15" t="str">
        <f>VLOOKUP('Data cosolidation'!$A112,Table13[[Country Name]:[Development Tier]],2,)</f>
        <v>Tier 3 (Medium)</v>
      </c>
      <c r="C112" s="15" t="str">
        <f>VLOOKUP('Data cosolidation'!$A112,Table13[[Country Name]:[Economic Structure]],3,FALSE)</f>
        <v>Services-Dominant</v>
      </c>
      <c r="D112" s="15" t="str">
        <f>IFERROR(VLOOKUP('Data cosolidation'!$A112,Table19[[Country]:[Vulnerability Level]],7,FALSE),"")</f>
        <v>High Vulnerability (&gt; 0.50)</v>
      </c>
      <c r="E112" s="15" t="s">
        <v>20</v>
      </c>
      <c r="F112" s="30" t="str">
        <f>IFERROR(IF(Table20[[#This Row],[Net Zero Target Status]]="No Net Zero Target/Proposed"," ",VLOOKUP('Data cosolidation'!$A112,'Netzero target status'!$A$1:$J$200,9,FALSE)),"")</f>
        <v xml:space="preserve"> </v>
      </c>
      <c r="G112" s="15" t="str">
        <f>IFERROR(VLOOKUP('Data cosolidation'!$A112,'Netzero target status'!$A$1:$J$151,10,FALSE),"")</f>
        <v/>
      </c>
      <c r="H112" s="16">
        <f>IFERROR(VLOOKUP('Data cosolidation'!$A112,'GHGs emission_2021'!$B$1:$E$211,4,FALSE),"")</f>
        <v>281.38053496815002</v>
      </c>
      <c r="I112" s="17" t="str">
        <f>IFERROR(IF(OR(Table20[[#This Row],[Status]]="In law",Table20[[#This Row],[Status]]="In policy document"), 1/('Data cosolidation'!$F112-2021)," ")," ")</f>
        <v xml:space="preserve"> </v>
      </c>
      <c r="J112" s="8" t="str">
        <f>IFERROR(Table20[[#This Row],[Calculated DAF_2021]]*Table20[[#This Row],[GHG Emissions (2023, Mtonnes CO2​ eq.)]]," ")</f>
        <v xml:space="preserve"> </v>
      </c>
      <c r="K112" s="15" t="str">
        <f>IFERROR(VLOOKUP('Data cosolidation'!$A112,Table19[[Country]:[Vulnerability Level]],6,FALSE),"")</f>
        <v xml:space="preserve"> </v>
      </c>
      <c r="M112">
        <f>MATCH(Table20[[#This Row],[Country]],'Final Assessment'!$B$3:$B$150,0)</f>
        <v>108</v>
      </c>
    </row>
    <row r="113" spans="1:13" x14ac:dyDescent="0.3">
      <c r="A113" s="26" t="s">
        <v>47</v>
      </c>
      <c r="B113" s="15" t="str">
        <f>VLOOKUP('Data cosolidation'!$A113,Table13[[Country Name]:[Development Tier]],2,)</f>
        <v>Tier 3 (Medium)</v>
      </c>
      <c r="C113" s="15" t="str">
        <f>VLOOKUP('Data cosolidation'!$A113,Table13[[Country Name]:[Economic Structure]],3,FALSE)</f>
        <v>Resource-Dependent</v>
      </c>
      <c r="D113" s="15" t="str">
        <f>IFERROR(VLOOKUP('Data cosolidation'!$A113,Table19[[Country]:[Vulnerability Level]],7,FALSE),"")</f>
        <v>High Vulnerability (&gt; 0.50)</v>
      </c>
      <c r="E113" s="15" t="s">
        <v>20</v>
      </c>
      <c r="F113" s="30" t="str">
        <f>IFERROR(IF(Table20[[#This Row],[Net Zero Target Status]]="No Net Zero Target/Proposed"," ",VLOOKUP('Data cosolidation'!$A113,'Netzero target status'!$A$1:$J$200,9,FALSE)),"")</f>
        <v xml:space="preserve"> </v>
      </c>
      <c r="G113" s="15" t="str">
        <f>IFERROR(VLOOKUP('Data cosolidation'!$A113,'Netzero target status'!$A$1:$J$151,10,FALSE),"")</f>
        <v>Proposed / in discussion</v>
      </c>
      <c r="H113" s="16">
        <f>IFERROR(VLOOKUP('Data cosolidation'!$A113,'GHGs emission_2021'!$B$1:$E$211,4,FALSE),"")</f>
        <v>34.456815083210998</v>
      </c>
      <c r="I113" s="17" t="str">
        <f>IFERROR(IF(OR(Table20[[#This Row],[Status]]="In law",Table20[[#This Row],[Status]]="In policy document"), 1/('Data cosolidation'!$F113-2021)," ")," ")</f>
        <v xml:space="preserve"> </v>
      </c>
      <c r="J113" s="8" t="str">
        <f>IFERROR(Table20[[#This Row],[Calculated DAF_2021]]*Table20[[#This Row],[GHG Emissions (2023, Mtonnes CO2​ eq.)]]," ")</f>
        <v xml:space="preserve"> </v>
      </c>
      <c r="K113" s="15" t="str">
        <f>IFERROR(VLOOKUP('Data cosolidation'!$A113,Table19[[Country]:[Vulnerability Level]],6,FALSE),"")</f>
        <v>Proposed / in discussion</v>
      </c>
      <c r="M113">
        <f>MATCH(Table20[[#This Row],[Country]],'Final Assessment'!$B$3:$B$150,0)</f>
        <v>121</v>
      </c>
    </row>
    <row r="114" spans="1:13" x14ac:dyDescent="0.3">
      <c r="A114" s="26" t="s">
        <v>48</v>
      </c>
      <c r="B114" s="15" t="str">
        <f>VLOOKUP('Data cosolidation'!$A114,Table13[[Country Name]:[Development Tier]],2,)</f>
        <v>Tier 4 (Low)</v>
      </c>
      <c r="C114" s="15" t="str">
        <f>VLOOKUP('Data cosolidation'!$A114,Table13[[Country Name]:[Economic Structure]],3,FALSE)</f>
        <v>Agriculture-Dominant</v>
      </c>
      <c r="D114" s="15" t="str">
        <f>IFERROR(VLOOKUP('Data cosolidation'!$A114,Table19[[Country]:[Vulnerability Level]],7,FALSE),"")</f>
        <v>High Vulnerability (&gt; 0.50)</v>
      </c>
      <c r="E114" s="15" t="s">
        <v>20</v>
      </c>
      <c r="F114" s="30" t="str">
        <f>IFERROR(IF(Table20[[#This Row],[Net Zero Target Status]]="No Net Zero Target/Proposed"," ",VLOOKUP('Data cosolidation'!$A114,'Netzero target status'!$A$1:$J$200,9,FALSE)),"")</f>
        <v xml:space="preserve"> </v>
      </c>
      <c r="G114" s="15" t="str">
        <f>IFERROR(VLOOKUP('Data cosolidation'!$A114,'Netzero target status'!$A$1:$J$151,10,FALSE),"")</f>
        <v/>
      </c>
      <c r="H114" s="16">
        <f>IFERROR(VLOOKUP('Data cosolidation'!$A114,'GHGs emission_2021'!$B$1:$E$211,4,FALSE),"")</f>
        <v>7.0491399156994001</v>
      </c>
      <c r="I114" s="17" t="str">
        <f>IFERROR(IF(OR(Table20[[#This Row],[Status]]="In law",Table20[[#This Row],[Status]]="In policy document"), 1/('Data cosolidation'!$F114-2021)," ")," ")</f>
        <v xml:space="preserve"> </v>
      </c>
      <c r="J114" s="8" t="str">
        <f>IFERROR(Table20[[#This Row],[Calculated DAF_2021]]*Table20[[#This Row],[GHG Emissions (2023, Mtonnes CO2​ eq.)]]," ")</f>
        <v xml:space="preserve"> </v>
      </c>
      <c r="K114" s="15" t="str">
        <f>IFERROR(VLOOKUP('Data cosolidation'!$A114,Table19[[Country]:[Vulnerability Level]],6,FALSE),"")</f>
        <v xml:space="preserve"> </v>
      </c>
      <c r="M114">
        <f>MATCH(Table20[[#This Row],[Country]],'Final Assessment'!$B$3:$B$150,0)</f>
        <v>136</v>
      </c>
    </row>
    <row r="115" spans="1:13" x14ac:dyDescent="0.3">
      <c r="A115" s="26" t="s">
        <v>204</v>
      </c>
      <c r="B115" s="15" t="str">
        <f>VLOOKUP('Data cosolidation'!$A115,Table13[[Country Name]:[Development Tier]],2,)</f>
        <v>Tier 2 (Medium-High)</v>
      </c>
      <c r="C115" s="15" t="str">
        <f>VLOOKUP('Data cosolidation'!$A115,Table13[[Country Name]:[Economic Structure]],3,FALSE)</f>
        <v>Industry-Dominant</v>
      </c>
      <c r="D115" s="15" t="str">
        <f>IFERROR(VLOOKUP('Data cosolidation'!$A115,Table19[[Country]:[Vulnerability Level]],7,FALSE),"")</f>
        <v>Medium Vulnerability (0.40 - 0.50)</v>
      </c>
      <c r="E115" s="15" t="s">
        <v>16</v>
      </c>
      <c r="F115" s="30">
        <f>IFERROR(IF(Table20[[#This Row],[Net Zero Target Status]]="No Net Zero Target/Proposed"," ",VLOOKUP('Data cosolidation'!$A115,'Netzero target status'!$A$1:$J$200,9,FALSE)),"")</f>
        <v>2050</v>
      </c>
      <c r="G115" s="15" t="str">
        <f>IFERROR(VLOOKUP('Data cosolidation'!$A115,'Netzero target status'!$A$1:$J$151,10,FALSE),"")</f>
        <v>In policy document</v>
      </c>
      <c r="H115" s="16">
        <f>IFERROR(VLOOKUP('Data cosolidation'!$A115,'GHGs emission_2021'!$B$1:$E$211,4,FALSE),"")</f>
        <v>48.774832204749998</v>
      </c>
      <c r="I115" s="17">
        <f>IFERROR(IF(OR(Table20[[#This Row],[Status]]="In law",Table20[[#This Row],[Status]]="In policy document"), 1/('Data cosolidation'!$F115-2021)," ")," ")</f>
        <v>3.4482758620689655E-2</v>
      </c>
      <c r="J115" s="8">
        <f>IFERROR(Table20[[#This Row],[Calculated DAF_2021]]*Table20[[#This Row],[GHG Emissions (2023, Mtonnes CO2​ eq.)]]," ")</f>
        <v>1.6818907656810345</v>
      </c>
      <c r="K115" s="15" t="str">
        <f>IFERROR(VLOOKUP('Data cosolidation'!$A115,Table19[[Country]:[Vulnerability Level]],6,FALSE),"")</f>
        <v>In policy document</v>
      </c>
      <c r="M115">
        <f>MATCH(Table20[[#This Row],[Country]],'Final Assessment'!$B$3:$B$150,0)</f>
        <v>89</v>
      </c>
    </row>
    <row r="116" spans="1:13" x14ac:dyDescent="0.3">
      <c r="A116" s="26" t="s">
        <v>205</v>
      </c>
      <c r="B116" s="15" t="str">
        <f>VLOOKUP('Data cosolidation'!$A116,Table13[[Country Name]:[Development Tier]],2,)</f>
        <v>Tier 2 (Medium-High)</v>
      </c>
      <c r="C116" s="15" t="str">
        <f>VLOOKUP('Data cosolidation'!$A116,Table13[[Country Name]:[Economic Structure]],3,FALSE)</f>
        <v>Services-Dominant</v>
      </c>
      <c r="D116" s="15" t="str">
        <f>IFERROR(VLOOKUP('Data cosolidation'!$A116,Table19[[Country]:[Vulnerability Level]],7,FALSE),"")</f>
        <v>Medium Vulnerability (0.40 - 0.50)</v>
      </c>
      <c r="E116" s="15" t="s">
        <v>20</v>
      </c>
      <c r="F116" s="30" t="str">
        <f>IFERROR(IF(Table20[[#This Row],[Net Zero Target Status]]="No Net Zero Target/Proposed"," ",VLOOKUP('Data cosolidation'!$A116,'Netzero target status'!$A$1:$J$200,9,FALSE)),"")</f>
        <v xml:space="preserve"> </v>
      </c>
      <c r="G116" s="15" t="str">
        <f>IFERROR(VLOOKUP('Data cosolidation'!$A116,'Netzero target status'!$A$1:$J$151,10,FALSE),"")</f>
        <v/>
      </c>
      <c r="H116" s="16">
        <f>IFERROR(VLOOKUP('Data cosolidation'!$A116,'GHGs emission_2021'!$B$1:$E$211,4,FALSE),"")</f>
        <v>39.377188823330997</v>
      </c>
      <c r="I116" s="17" t="str">
        <f>IFERROR(IF(OR(Table20[[#This Row],[Status]]="In law",Table20[[#This Row],[Status]]="In policy document"), 1/('Data cosolidation'!$F116-2021)," ")," ")</f>
        <v xml:space="preserve"> </v>
      </c>
      <c r="J116" s="8" t="str">
        <f>IFERROR(Table20[[#This Row],[Calculated DAF_2021]]*Table20[[#This Row],[GHG Emissions (2023, Mtonnes CO2​ eq.)]]," ")</f>
        <v xml:space="preserve"> </v>
      </c>
      <c r="K116" s="15" t="str">
        <f>IFERROR(VLOOKUP('Data cosolidation'!$A116,Table19[[Country]:[Vulnerability Level]],6,FALSE),"")</f>
        <v xml:space="preserve"> </v>
      </c>
      <c r="M116">
        <f>MATCH(Table20[[#This Row],[Country]],'Final Assessment'!$B$3:$B$150,0)</f>
        <v>76</v>
      </c>
    </row>
    <row r="117" spans="1:13" x14ac:dyDescent="0.3">
      <c r="A117" s="26" t="s">
        <v>49</v>
      </c>
      <c r="B117" s="15" t="str">
        <f>VLOOKUP('Data cosolidation'!$A117,Table13[[Country Name]:[Development Tier]],2,)</f>
        <v>Tier 4 (Low)</v>
      </c>
      <c r="C117" s="15" t="str">
        <f>VLOOKUP('Data cosolidation'!$A117,Table13[[Country Name]:[Economic Structure]],3,FALSE)</f>
        <v>Agriculture-Dominant</v>
      </c>
      <c r="D117" s="15" t="str">
        <f>IFERROR(VLOOKUP('Data cosolidation'!$A117,Table19[[Country]:[Vulnerability Level]],7,FALSE),"")</f>
        <v>High Vulnerability (&gt; 0.50)</v>
      </c>
      <c r="E117" s="15" t="s">
        <v>20</v>
      </c>
      <c r="F117" s="30" t="str">
        <f>IFERROR(IF(Table20[[#This Row],[Net Zero Target Status]]="No Net Zero Target/Proposed"," ",VLOOKUP('Data cosolidation'!$A117,'Netzero target status'!$A$1:$J$200,9,FALSE)),"")</f>
        <v xml:space="preserve"> </v>
      </c>
      <c r="G117" s="15" t="str">
        <f>IFERROR(VLOOKUP('Data cosolidation'!$A117,'Netzero target status'!$A$1:$J$151,10,FALSE),"")</f>
        <v>Proposed / in discussion</v>
      </c>
      <c r="H117" s="16">
        <f>IFERROR(VLOOKUP('Data cosolidation'!$A117,'GHGs emission_2021'!$B$1:$E$211,4,FALSE),"")</f>
        <v>12.502621395350999</v>
      </c>
      <c r="I117" s="17" t="str">
        <f>IFERROR(IF(OR(Table20[[#This Row],[Status]]="In law",Table20[[#This Row],[Status]]="In policy document"), 1/('Data cosolidation'!$F117-2021)," ")," ")</f>
        <v xml:space="preserve"> </v>
      </c>
      <c r="J117" s="8" t="str">
        <f>IFERROR(Table20[[#This Row],[Calculated DAF_2021]]*Table20[[#This Row],[GHG Emissions (2023, Mtonnes CO2​ eq.)]]," ")</f>
        <v xml:space="preserve"> </v>
      </c>
      <c r="K117" s="15" t="str">
        <f>IFERROR(VLOOKUP('Data cosolidation'!$A117,Table19[[Country]:[Vulnerability Level]],6,FALSE),"")</f>
        <v>Proposed / in discussion</v>
      </c>
      <c r="M117">
        <f>MATCH(Table20[[#This Row],[Country]],'Final Assessment'!$B$3:$B$150,0)</f>
        <v>137</v>
      </c>
    </row>
    <row r="118" spans="1:13" x14ac:dyDescent="0.3">
      <c r="A118" s="26" t="s">
        <v>50</v>
      </c>
      <c r="B118" s="15" t="str">
        <f>VLOOKUP('Data cosolidation'!$A118,Table13[[Country Name]:[Development Tier]],2,)</f>
        <v>Tier 4 (Low)</v>
      </c>
      <c r="C118" s="15" t="str">
        <f>VLOOKUP('Data cosolidation'!$A118,Table13[[Country Name]:[Economic Structure]],3,FALSE)</f>
        <v>Agriculture-Dominant</v>
      </c>
      <c r="D118" s="15" t="str">
        <f>IFERROR(VLOOKUP('Data cosolidation'!$A118,Table19[[Country]:[Vulnerability Level]],7,FALSE),"")</f>
        <v>High Vulnerability (&gt; 0.50)</v>
      </c>
      <c r="E118" s="15" t="s">
        <v>20</v>
      </c>
      <c r="F118" s="30" t="str">
        <f>IFERROR(IF(Table20[[#This Row],[Net Zero Target Status]]="No Net Zero Target/Proposed"," ",VLOOKUP('Data cosolidation'!$A118,'Netzero target status'!$A$1:$J$200,9,FALSE)),"")</f>
        <v xml:space="preserve"> </v>
      </c>
      <c r="G118" s="15" t="str">
        <f>IFERROR(VLOOKUP('Data cosolidation'!$A118,'Netzero target status'!$A$1:$J$151,10,FALSE),"")</f>
        <v/>
      </c>
      <c r="H118" s="16">
        <f>IFERROR(VLOOKUP('Data cosolidation'!$A118,'GHGs emission_2021'!$B$1:$E$211,4,FALSE),"")</f>
        <v>95.377319649135998</v>
      </c>
      <c r="I118" s="17" t="str">
        <f>IFERROR(IF(OR(Table20[[#This Row],[Status]]="In law",Table20[[#This Row],[Status]]="In policy document"), 1/('Data cosolidation'!$F118-2021)," ")," ")</f>
        <v xml:space="preserve"> </v>
      </c>
      <c r="J118" s="8" t="str">
        <f>IFERROR(Table20[[#This Row],[Calculated DAF_2021]]*Table20[[#This Row],[GHG Emissions (2023, Mtonnes CO2​ eq.)]]," ")</f>
        <v xml:space="preserve"> </v>
      </c>
      <c r="K118" s="15" t="str">
        <f>IFERROR(VLOOKUP('Data cosolidation'!$A118,Table19[[Country]:[Vulnerability Level]],6,FALSE),"")</f>
        <v xml:space="preserve"> </v>
      </c>
      <c r="M118">
        <f>MATCH(Table20[[#This Row],[Country]],'Final Assessment'!$B$3:$B$150,0)</f>
        <v>138</v>
      </c>
    </row>
    <row r="119" spans="1:13" x14ac:dyDescent="0.3">
      <c r="A119" s="26" t="s">
        <v>206</v>
      </c>
      <c r="B119" s="15" t="str">
        <f>VLOOKUP('Data cosolidation'!$A119,Table13[[Country Name]:[Development Tier]],2,)</f>
        <v>Tier 3 (Medium)</v>
      </c>
      <c r="C119" s="15" t="str">
        <f>VLOOKUP('Data cosolidation'!$A119,Table13[[Country Name]:[Economic Structure]],3,FALSE)</f>
        <v>Agriculture-Dominant</v>
      </c>
      <c r="D119" s="15" t="str">
        <f>IFERROR(VLOOKUP('Data cosolidation'!$A119,Table19[[Country]:[Vulnerability Level]],7,FALSE),"")</f>
        <v>Medium Vulnerability (0.40 - 0.50)</v>
      </c>
      <c r="E119" s="15" t="s">
        <v>20</v>
      </c>
      <c r="F119" s="30" t="str">
        <f>IFERROR(IF(Table20[[#This Row],[Net Zero Target Status]]="No Net Zero Target/Proposed"," ",VLOOKUP('Data cosolidation'!$A119,'Netzero target status'!$A$1:$J$200,9,FALSE)),"")</f>
        <v xml:space="preserve"> </v>
      </c>
      <c r="G119" s="15" t="str">
        <f>IFERROR(VLOOKUP('Data cosolidation'!$A119,'Netzero target status'!$A$1:$J$151,10,FALSE),"")</f>
        <v/>
      </c>
      <c r="H119" s="16">
        <f>IFERROR(VLOOKUP('Data cosolidation'!$A119,'GHGs emission_2021'!$B$1:$E$211,4,FALSE),"")</f>
        <v>32.184005493065001</v>
      </c>
      <c r="I119" s="17" t="str">
        <f>IFERROR(IF(OR(Table20[[#This Row],[Status]]="In law",Table20[[#This Row],[Status]]="In policy document"), 1/('Data cosolidation'!$F119-2021)," ")," ")</f>
        <v xml:space="preserve"> </v>
      </c>
      <c r="J119" s="8" t="str">
        <f>IFERROR(Table20[[#This Row],[Calculated DAF_2021]]*Table20[[#This Row],[GHG Emissions (2023, Mtonnes CO2​ eq.)]]," ")</f>
        <v xml:space="preserve"> </v>
      </c>
      <c r="K119" s="15" t="str">
        <f>IFERROR(VLOOKUP('Data cosolidation'!$A119,Table19[[Country]:[Vulnerability Level]],6,FALSE),"")</f>
        <v xml:space="preserve"> </v>
      </c>
      <c r="M119">
        <f>MATCH(Table20[[#This Row],[Country]],'Final Assessment'!$B$3:$B$150,0)</f>
        <v>125</v>
      </c>
    </row>
    <row r="120" spans="1:13" x14ac:dyDescent="0.3">
      <c r="A120" s="26" t="s">
        <v>51</v>
      </c>
      <c r="B120" s="15" t="str">
        <f>VLOOKUP('Data cosolidation'!$A120,Table13[[Country Name]:[Development Tier]],2,)</f>
        <v>Tier 4 (Low)</v>
      </c>
      <c r="C120" s="15" t="str">
        <f>VLOOKUP('Data cosolidation'!$A120,Table13[[Country Name]:[Economic Structure]],3,FALSE)</f>
        <v>Services-Dominant</v>
      </c>
      <c r="D120" s="15" t="str">
        <f>IFERROR(VLOOKUP('Data cosolidation'!$A120,Table19[[Country]:[Vulnerability Level]],7,FALSE),"")</f>
        <v>High Vulnerability (&gt; 0.50)</v>
      </c>
      <c r="E120" s="15" t="s">
        <v>20</v>
      </c>
      <c r="F120" s="30" t="str">
        <f>IFERROR(IF(Table20[[#This Row],[Net Zero Target Status]]="No Net Zero Target/Proposed"," ",VLOOKUP('Data cosolidation'!$A120,'Netzero target status'!$A$1:$J$200,9,FALSE)),"")</f>
        <v xml:space="preserve"> </v>
      </c>
      <c r="G120" s="15" t="str">
        <f>IFERROR(VLOOKUP('Data cosolidation'!$A120,'Netzero target status'!$A$1:$J$151,10,FALSE),"")</f>
        <v>Proposed / in discussion</v>
      </c>
      <c r="H120" s="16">
        <f>IFERROR(VLOOKUP('Data cosolidation'!$A120,'GHGs emission_2021'!$B$1:$E$211,4,FALSE),"")</f>
        <v>2.1324079847021999</v>
      </c>
      <c r="I120" s="17" t="str">
        <f>IFERROR(IF(OR(Table20[[#This Row],[Status]]="In law",Table20[[#This Row],[Status]]="In policy document"), 1/('Data cosolidation'!$F120-2021)," ")," ")</f>
        <v xml:space="preserve"> </v>
      </c>
      <c r="J120" s="8" t="str">
        <f>IFERROR(Table20[[#This Row],[Calculated DAF_2021]]*Table20[[#This Row],[GHG Emissions (2023, Mtonnes CO2​ eq.)]]," ")</f>
        <v xml:space="preserve"> </v>
      </c>
      <c r="K120" s="15" t="str">
        <f>IFERROR(VLOOKUP('Data cosolidation'!$A120,Table19[[Country]:[Vulnerability Level]],6,FALSE),"")</f>
        <v>Proposed / in discussion</v>
      </c>
      <c r="M120">
        <f>MATCH(Table20[[#This Row],[Country]],'Final Assessment'!$B$3:$B$150,0)</f>
        <v>132</v>
      </c>
    </row>
    <row r="121" spans="1:13" x14ac:dyDescent="0.3">
      <c r="A121" s="26" t="s">
        <v>52</v>
      </c>
      <c r="B121" s="15" t="str">
        <f>VLOOKUP('Data cosolidation'!$A121,Table13[[Country Name]:[Development Tier]],2,)</f>
        <v>Tier 3 (Medium)</v>
      </c>
      <c r="C121" s="15" t="str">
        <f>VLOOKUP('Data cosolidation'!$A121,Table13[[Country Name]:[Economic Structure]],3,FALSE)</f>
        <v>Resource-Dependent</v>
      </c>
      <c r="D121" s="15" t="str">
        <f>IFERROR(VLOOKUP('Data cosolidation'!$A121,Table19[[Country]:[Vulnerability Level]],7,FALSE),"")</f>
        <v>High Vulnerability (&gt; 0.50)</v>
      </c>
      <c r="E121" s="15" t="s">
        <v>20</v>
      </c>
      <c r="F121" s="30" t="str">
        <f>IFERROR(IF(Table20[[#This Row],[Net Zero Target Status]]="No Net Zero Target/Proposed"," ",VLOOKUP('Data cosolidation'!$A121,'Netzero target status'!$A$1:$J$200,9,FALSE)),"")</f>
        <v xml:space="preserve"> </v>
      </c>
      <c r="G121" s="15" t="str">
        <f>IFERROR(VLOOKUP('Data cosolidation'!$A121,'Netzero target status'!$A$1:$J$151,10,FALSE),"")</f>
        <v>Proposed / in discussion</v>
      </c>
      <c r="H121" s="16" t="str">
        <f>IFERROR(VLOOKUP('Data cosolidation'!$A121,'GHGs emission_2021'!$B$1:$E$211,4,FALSE),"")</f>
        <v/>
      </c>
      <c r="I121" s="17" t="str">
        <f>IFERROR(IF(OR(Table20[[#This Row],[Status]]="In law",Table20[[#This Row],[Status]]="In policy document"), 1/('Data cosolidation'!$F121-2021)," ")," ")</f>
        <v xml:space="preserve"> </v>
      </c>
      <c r="J121" s="8" t="str">
        <f>IFERROR(Table20[[#This Row],[Calculated DAF_2021]]*Table20[[#This Row],[GHG Emissions (2023, Mtonnes CO2​ eq.)]]," ")</f>
        <v xml:space="preserve"> </v>
      </c>
      <c r="K121" s="15" t="str">
        <f>IFERROR(VLOOKUP('Data cosolidation'!$A121,Table19[[Country]:[Vulnerability Level]],6,FALSE),"")</f>
        <v>Proposed / in discussion</v>
      </c>
      <c r="M121">
        <f>MATCH(Table20[[#This Row],[Country]],'Final Assessment'!$B$3:$B$150,0)</f>
        <v>122</v>
      </c>
    </row>
    <row r="122" spans="1:13" x14ac:dyDescent="0.3">
      <c r="A122" s="26" t="s">
        <v>53</v>
      </c>
      <c r="B122" s="15" t="str">
        <f>VLOOKUP('Data cosolidation'!$A122,Table13[[Country Name]:[Development Tier]],2,)</f>
        <v>Tier 4 (Low)</v>
      </c>
      <c r="C122" s="15"/>
      <c r="D122" s="15" t="str">
        <f>IFERROR(VLOOKUP('Data cosolidation'!$A122,Table19[[Country]:[Vulnerability Level]],7,FALSE),"")</f>
        <v>High Vulnerability (&gt; 0.50)</v>
      </c>
      <c r="E122" s="15" t="s">
        <v>20</v>
      </c>
      <c r="F122" s="30" t="str">
        <f>IFERROR(IF(Table20[[#This Row],[Net Zero Target Status]]="No Net Zero Target/Proposed"," ",VLOOKUP('Data cosolidation'!$A122,'Netzero target status'!$A$1:$J$200,9,FALSE)),"")</f>
        <v xml:space="preserve"> </v>
      </c>
      <c r="G122" s="15" t="str">
        <f>IFERROR(VLOOKUP('Data cosolidation'!$A122,'Netzero target status'!$A$1:$J$151,10,FALSE),"")</f>
        <v>Proposed / in discussion</v>
      </c>
      <c r="H122" s="16">
        <f>IFERROR(VLOOKUP('Data cosolidation'!$A122,'GHGs emission_2021'!$B$1:$E$211,4,FALSE),"")</f>
        <v>6.4018203690061002</v>
      </c>
      <c r="I122" s="17" t="str">
        <f>IFERROR(IF(OR(Table20[[#This Row],[Status]]="In law",Table20[[#This Row],[Status]]="In policy document"), 1/('Data cosolidation'!$F122-2021)," ")," ")</f>
        <v xml:space="preserve"> </v>
      </c>
      <c r="J122" s="8" t="str">
        <f>IFERROR(Table20[[#This Row],[Calculated DAF_2021]]*Table20[[#This Row],[GHG Emissions (2023, Mtonnes CO2​ eq.)]]," ")</f>
        <v xml:space="preserve"> </v>
      </c>
      <c r="K122" s="15" t="str">
        <f>IFERROR(VLOOKUP('Data cosolidation'!$A122,Table19[[Country]:[Vulnerability Level]],6,FALSE),"")</f>
        <v>Proposed / in discussion</v>
      </c>
      <c r="M122">
        <f>MATCH(Table20[[#This Row],[Country]],'Final Assessment'!$B$3:$B$150,0)</f>
        <v>145</v>
      </c>
    </row>
    <row r="123" spans="1:13" x14ac:dyDescent="0.3">
      <c r="A123" s="26" t="s">
        <v>54</v>
      </c>
      <c r="B123" s="15" t="str">
        <f>VLOOKUP('Data cosolidation'!$A123,Table13[[Country Name]:[Development Tier]],2,)</f>
        <v>Tier 4 (Low)</v>
      </c>
      <c r="C123" s="15" t="str">
        <f>VLOOKUP('Data cosolidation'!$A123,Table13[[Country Name]:[Economic Structure]],3,FALSE)</f>
        <v>Services-Dominant</v>
      </c>
      <c r="D123" s="15" t="str">
        <f>IFERROR(VLOOKUP('Data cosolidation'!$A123,Table19[[Country]:[Vulnerability Level]],7,FALSE),"")</f>
        <v>High Vulnerability (&gt; 0.50)</v>
      </c>
      <c r="E123" s="15" t="s">
        <v>20</v>
      </c>
      <c r="F123" s="30" t="str">
        <f>IFERROR(IF(Table20[[#This Row],[Net Zero Target Status]]="No Net Zero Target/Proposed"," ",VLOOKUP('Data cosolidation'!$A123,'Netzero target status'!$A$1:$J$200,9,FALSE)),"")</f>
        <v xml:space="preserve"> </v>
      </c>
      <c r="G123" s="15" t="str">
        <f>IFERROR(VLOOKUP('Data cosolidation'!$A123,'Netzero target status'!$A$1:$J$151,10,FALSE),"")</f>
        <v/>
      </c>
      <c r="H123" s="16">
        <f>IFERROR(VLOOKUP('Data cosolidation'!$A123,'GHGs emission_2021'!$B$1:$E$211,4,FALSE),"")</f>
        <v>1.8888012914382</v>
      </c>
      <c r="I123" s="17" t="str">
        <f>IFERROR(IF(OR(Table20[[#This Row],[Status]]="In law",Table20[[#This Row],[Status]]="In policy document"), 1/('Data cosolidation'!$F123-2021)," ")," ")</f>
        <v xml:space="preserve"> </v>
      </c>
      <c r="J123" s="8" t="str">
        <f>IFERROR(Table20[[#This Row],[Calculated DAF_2021]]*Table20[[#This Row],[GHG Emissions (2023, Mtonnes CO2​ eq.)]]," ")</f>
        <v xml:space="preserve"> </v>
      </c>
      <c r="K123" s="15" t="str">
        <f>IFERROR(VLOOKUP('Data cosolidation'!$A123,Table19[[Country]:[Vulnerability Level]],6,FALSE),"")</f>
        <v xml:space="preserve"> </v>
      </c>
      <c r="M123">
        <f>MATCH(Table20[[#This Row],[Country]],'Final Assessment'!$B$3:$B$150,0)</f>
        <v>133</v>
      </c>
    </row>
    <row r="124" spans="1:13" x14ac:dyDescent="0.3">
      <c r="A124" s="26" t="s">
        <v>207</v>
      </c>
      <c r="B124" s="15" t="str">
        <f>VLOOKUP('Data cosolidation'!$A124,Table13[[Country Name]:[Development Tier]],2,)</f>
        <v>Tier 3 (Medium)</v>
      </c>
      <c r="C124" s="15" t="str">
        <f>VLOOKUP('Data cosolidation'!$A124,Table13[[Country Name]:[Economic Structure]],3,FALSE)</f>
        <v>Agriculture-Dominant</v>
      </c>
      <c r="D124" s="15" t="str">
        <f>IFERROR(VLOOKUP('Data cosolidation'!$A124,Table19[[Country]:[Vulnerability Level]],7,FALSE),"")</f>
        <v>Medium Vulnerability (0.40 - 0.50)</v>
      </c>
      <c r="E124" s="15" t="s">
        <v>20</v>
      </c>
      <c r="F124" s="30" t="str">
        <f>IFERROR(IF(Table20[[#This Row],[Net Zero Target Status]]="No Net Zero Target/Proposed"," ",VLOOKUP('Data cosolidation'!$A124,'Netzero target status'!$A$1:$J$200,9,FALSE)),"")</f>
        <v xml:space="preserve"> </v>
      </c>
      <c r="G124" s="15" t="str">
        <f>IFERROR(VLOOKUP('Data cosolidation'!$A124,'Netzero target status'!$A$1:$J$151,10,FALSE),"")</f>
        <v>Declaration / pledge</v>
      </c>
      <c r="H124" s="16">
        <f>IFERROR(VLOOKUP('Data cosolidation'!$A124,'GHGs emission_2021'!$B$1:$E$211,4,FALSE),"")</f>
        <v>48.265926450338</v>
      </c>
      <c r="I124" s="17" t="str">
        <f>IFERROR(IF(OR(Table20[[#This Row],[Status]]="In law",Table20[[#This Row],[Status]]="In policy document"), 1/('Data cosolidation'!$F124-2021)," ")," ")</f>
        <v xml:space="preserve"> </v>
      </c>
      <c r="J124" s="8" t="str">
        <f>IFERROR(Table20[[#This Row],[Calculated DAF_2021]]*Table20[[#This Row],[GHG Emissions (2023, Mtonnes CO2​ eq.)]]," ")</f>
        <v xml:space="preserve"> </v>
      </c>
      <c r="K124" s="15" t="str">
        <f>IFERROR(VLOOKUP('Data cosolidation'!$A124,Table19[[Country]:[Vulnerability Level]],6,FALSE),"")</f>
        <v>Declaration / pledge</v>
      </c>
      <c r="M124">
        <f>MATCH(Table20[[#This Row],[Country]],'Final Assessment'!$B$3:$B$150,0)</f>
        <v>126</v>
      </c>
    </row>
    <row r="125" spans="1:13" x14ac:dyDescent="0.3">
      <c r="A125" s="26" t="s">
        <v>55</v>
      </c>
      <c r="B125" s="15" t="str">
        <f>VLOOKUP('Data cosolidation'!$A125,Table13[[Country Name]:[Development Tier]],2,)</f>
        <v>Tier 4 (Low)</v>
      </c>
      <c r="C125" s="15" t="str">
        <f>VLOOKUP('Data cosolidation'!$A125,Table13[[Country Name]:[Economic Structure]],3,FALSE)</f>
        <v>Agriculture-Dominant</v>
      </c>
      <c r="D125" s="15" t="str">
        <f>IFERROR(VLOOKUP('Data cosolidation'!$A125,Table19[[Country]:[Vulnerability Level]],7,FALSE),"")</f>
        <v>High Vulnerability (&gt; 0.50)</v>
      </c>
      <c r="E125" s="15" t="s">
        <v>20</v>
      </c>
      <c r="F125" s="30" t="str">
        <f>IFERROR(IF(Table20[[#This Row],[Net Zero Target Status]]="No Net Zero Target/Proposed"," ",VLOOKUP('Data cosolidation'!$A125,'Netzero target status'!$A$1:$J$200,9,FALSE)),"")</f>
        <v xml:space="preserve"> </v>
      </c>
      <c r="G125" s="15" t="str">
        <f>IFERROR(VLOOKUP('Data cosolidation'!$A125,'Netzero target status'!$A$1:$J$151,10,FALSE),"")</f>
        <v>Proposed / in discussion</v>
      </c>
      <c r="H125" s="16">
        <f>IFERROR(VLOOKUP('Data cosolidation'!$A125,'GHGs emission_2021'!$B$1:$E$211,4,FALSE),"")</f>
        <v>28.634657504101</v>
      </c>
      <c r="I125" s="17" t="str">
        <f>IFERROR(IF(OR(Table20[[#This Row],[Status]]="In law",Table20[[#This Row],[Status]]="In policy document"), 1/('Data cosolidation'!$F125-2021)," ")," ")</f>
        <v xml:space="preserve"> </v>
      </c>
      <c r="J125" s="8" t="str">
        <f>IFERROR(Table20[[#This Row],[Calculated DAF_2021]]*Table20[[#This Row],[GHG Emissions (2023, Mtonnes CO2​ eq.)]]," ")</f>
        <v xml:space="preserve"> </v>
      </c>
      <c r="K125" s="15" t="str">
        <f>IFERROR(VLOOKUP('Data cosolidation'!$A125,Table19[[Country]:[Vulnerability Level]],6,FALSE),"")</f>
        <v>Proposed / in discussion</v>
      </c>
      <c r="M125">
        <f>MATCH(Table20[[#This Row],[Country]],'Final Assessment'!$B$3:$B$150,0)</f>
        <v>139</v>
      </c>
    </row>
    <row r="126" spans="1:13" x14ac:dyDescent="0.3">
      <c r="A126" s="26" t="s">
        <v>58</v>
      </c>
      <c r="B126" s="15" t="str">
        <f>VLOOKUP('Data cosolidation'!$A126,Table13[[Country Name]:[Development Tier]],2,)</f>
        <v>Tier 2 (Medium-High)</v>
      </c>
      <c r="C126" s="15" t="str">
        <f>VLOOKUP('Data cosolidation'!$A126,Table13[[Country Name]:[Economic Structure]],3,FALSE)</f>
        <v>Services-Dominant</v>
      </c>
      <c r="D126" s="15" t="str">
        <f>IFERROR(VLOOKUP('Data cosolidation'!$A126,Table19[[Country]:[Vulnerability Level]],7,FALSE),"")</f>
        <v>High Vulnerability (&gt; 0.50)</v>
      </c>
      <c r="E126" s="15" t="s">
        <v>20</v>
      </c>
      <c r="F126" s="30" t="str">
        <f>IFERROR(IF(Table20[[#This Row],[Net Zero Target Status]]="No Net Zero Target/Proposed"," ",VLOOKUP('Data cosolidation'!$A126,'Netzero target status'!$A$1:$J$200,9,FALSE)),"")</f>
        <v xml:space="preserve"> </v>
      </c>
      <c r="G126" s="15" t="str">
        <f>IFERROR(VLOOKUP('Data cosolidation'!$A126,'Netzero target status'!$A$1:$J$151,10,FALSE),"")</f>
        <v/>
      </c>
      <c r="H126" s="16">
        <f>IFERROR(VLOOKUP('Data cosolidation'!$A126,'GHGs emission_2021'!$B$1:$E$211,4,FALSE),"")</f>
        <v>107.97690921511</v>
      </c>
      <c r="I126" s="17" t="str">
        <f>IFERROR(IF(OR(Table20[[#This Row],[Status]]="In law",Table20[[#This Row],[Status]]="In policy document"), 1/('Data cosolidation'!$F126-2021)," ")," ")</f>
        <v xml:space="preserve"> </v>
      </c>
      <c r="J126" s="8" t="str">
        <f>IFERROR(Table20[[#This Row],[Calculated DAF_2021]]*Table20[[#This Row],[GHG Emissions (2023, Mtonnes CO2​ eq.)]]," ")</f>
        <v xml:space="preserve"> </v>
      </c>
      <c r="K126" s="15" t="str">
        <f>IFERROR(VLOOKUP('Data cosolidation'!$A126,Table19[[Country]:[Vulnerability Level]],6,FALSE),"")</f>
        <v xml:space="preserve"> </v>
      </c>
      <c r="M126">
        <f>MATCH(Table20[[#This Row],[Country]],'Final Assessment'!$B$3:$B$150,0)</f>
        <v>84</v>
      </c>
    </row>
    <row r="127" spans="1:13" x14ac:dyDescent="0.3">
      <c r="A127" s="26" t="s">
        <v>208</v>
      </c>
      <c r="B127" s="15" t="str">
        <f>VLOOKUP('Data cosolidation'!$A127,Table13[[Country Name]:[Development Tier]],2,)</f>
        <v>Tier 3 (Medium)</v>
      </c>
      <c r="C127" s="15" t="str">
        <f>VLOOKUP('Data cosolidation'!$A127,Table13[[Country Name]:[Economic Structure]],3,FALSE)</f>
        <v>Services-Dominant</v>
      </c>
      <c r="D127" s="15" t="str">
        <f>IFERROR(VLOOKUP('Data cosolidation'!$A127,Table19[[Country]:[Vulnerability Level]],7,FALSE),"")</f>
        <v>Medium Vulnerability (0.40 - 0.50)</v>
      </c>
      <c r="E127" s="15" t="s">
        <v>20</v>
      </c>
      <c r="F127" s="30" t="str">
        <f>IFERROR(IF(Table20[[#This Row],[Net Zero Target Status]]="No Net Zero Target/Proposed"," ",VLOOKUP('Data cosolidation'!$A127,'Netzero target status'!$A$1:$J$200,9,FALSE)),"")</f>
        <v xml:space="preserve"> </v>
      </c>
      <c r="G127" s="15" t="str">
        <f>IFERROR(VLOOKUP('Data cosolidation'!$A127,'Netzero target status'!$A$1:$J$151,10,FALSE),"")</f>
        <v>Declaration / pledge</v>
      </c>
      <c r="H127" s="16">
        <f>IFERROR(VLOOKUP('Data cosolidation'!$A127,'GHGs emission_2021'!$B$1:$E$211,4,FALSE),"")</f>
        <v>2.6019212840000998</v>
      </c>
      <c r="I127" s="17" t="str">
        <f>IFERROR(IF(OR(Table20[[#This Row],[Status]]="In law",Table20[[#This Row],[Status]]="In policy document"), 1/('Data cosolidation'!$F127-2021)," ")," ")</f>
        <v xml:space="preserve"> </v>
      </c>
      <c r="J127" s="8" t="str">
        <f>IFERROR(Table20[[#This Row],[Calculated DAF_2021]]*Table20[[#This Row],[GHG Emissions (2023, Mtonnes CO2​ eq.)]]," ")</f>
        <v xml:space="preserve"> </v>
      </c>
      <c r="K127" s="15" t="str">
        <f>IFERROR(VLOOKUP('Data cosolidation'!$A127,Table19[[Country]:[Vulnerability Level]],6,FALSE),"")</f>
        <v>Declaration / pledge</v>
      </c>
      <c r="M127">
        <f>MATCH(Table20[[#This Row],[Country]],'Final Assessment'!$B$3:$B$150,0)</f>
        <v>107</v>
      </c>
    </row>
    <row r="128" spans="1:13" x14ac:dyDescent="0.3">
      <c r="A128" s="26" t="s">
        <v>59</v>
      </c>
      <c r="B128" s="15" t="str">
        <f>VLOOKUP('Data cosolidation'!$A128,Table13[[Country Name]:[Development Tier]],2,)</f>
        <v>Tier 4 (Low)</v>
      </c>
      <c r="C128" s="15" t="str">
        <f>VLOOKUP('Data cosolidation'!$A128,Table13[[Country Name]:[Economic Structure]],3,FALSE)</f>
        <v>Agriculture-Dominant</v>
      </c>
      <c r="D128" s="15" t="str">
        <f>IFERROR(VLOOKUP('Data cosolidation'!$A128,Table19[[Country]:[Vulnerability Level]],7,FALSE),"")</f>
        <v>High Vulnerability (&gt; 0.50)</v>
      </c>
      <c r="E128" s="15" t="s">
        <v>20</v>
      </c>
      <c r="F128" s="30" t="str">
        <f>IFERROR(IF(Table20[[#This Row],[Net Zero Target Status]]="No Net Zero Target/Proposed"," ",VLOOKUP('Data cosolidation'!$A128,'Netzero target status'!$A$1:$J$200,9,FALSE)),"")</f>
        <v xml:space="preserve"> </v>
      </c>
      <c r="G128" s="15" t="str">
        <f>IFERROR(VLOOKUP('Data cosolidation'!$A128,'Netzero target status'!$A$1:$J$151,10,FALSE),"")</f>
        <v>Proposed / in discussion</v>
      </c>
      <c r="H128" s="16">
        <f>IFERROR(VLOOKUP('Data cosolidation'!$A128,'GHGs emission_2021'!$B$1:$E$211,4,FALSE),"")</f>
        <v>33.150776404127001</v>
      </c>
      <c r="I128" s="17" t="str">
        <f>IFERROR(IF(OR(Table20[[#This Row],[Status]]="In law",Table20[[#This Row],[Status]]="In policy document"), 1/('Data cosolidation'!$F128-2021)," ")," ")</f>
        <v xml:space="preserve"> </v>
      </c>
      <c r="J128" s="8" t="str">
        <f>IFERROR(Table20[[#This Row],[Calculated DAF_2021]]*Table20[[#This Row],[GHG Emissions (2023, Mtonnes CO2​ eq.)]]," ")</f>
        <v xml:space="preserve"> </v>
      </c>
      <c r="K128" s="15" t="str">
        <f>IFERROR(VLOOKUP('Data cosolidation'!$A128,Table19[[Country]:[Vulnerability Level]],6,FALSE),"")</f>
        <v>Proposed / in discussion</v>
      </c>
      <c r="M128">
        <f>MATCH(Table20[[#This Row],[Country]],'Final Assessment'!$B$3:$B$150,0)</f>
        <v>140</v>
      </c>
    </row>
    <row r="129" spans="1:13" x14ac:dyDescent="0.3">
      <c r="A129" s="26" t="s">
        <v>60</v>
      </c>
      <c r="B129" s="15" t="str">
        <f>VLOOKUP('Data cosolidation'!$A129,Table13[[Country Name]:[Development Tier]],2,)</f>
        <v>Tier 3 (Medium)</v>
      </c>
      <c r="C129" s="15" t="str">
        <f>VLOOKUP('Data cosolidation'!$A129,Table13[[Country Name]:[Economic Structure]],3,FALSE)</f>
        <v>Services-Dominant</v>
      </c>
      <c r="D129" s="15" t="str">
        <f>IFERROR(VLOOKUP('Data cosolidation'!$A129,Table19[[Country]:[Vulnerability Level]],7,FALSE),"")</f>
        <v>High Vulnerability (&gt; 0.50)</v>
      </c>
      <c r="E129" s="15" t="s">
        <v>20</v>
      </c>
      <c r="F129" s="30" t="str">
        <f>IFERROR(IF(Table20[[#This Row],[Net Zero Target Status]]="No Net Zero Target/Proposed"," ",VLOOKUP('Data cosolidation'!$A129,'Netzero target status'!$A$1:$J$200,9,FALSE)),"")</f>
        <v xml:space="preserve"> </v>
      </c>
      <c r="G129" s="15" t="str">
        <f>IFERROR(VLOOKUP('Data cosolidation'!$A129,'Netzero target status'!$A$1:$J$151,10,FALSE),"")</f>
        <v>Declaration / pledge</v>
      </c>
      <c r="H129" s="16">
        <f>IFERROR(VLOOKUP('Data cosolidation'!$A129,'GHGs emission_2021'!$B$1:$E$211,4,FALSE),"")</f>
        <v>19.714051394182</v>
      </c>
      <c r="I129" s="17" t="str">
        <f>IFERROR(IF(OR(Table20[[#This Row],[Status]]="In law",Table20[[#This Row],[Status]]="In policy document"), 1/('Data cosolidation'!$F129-2021)," ")," ")</f>
        <v xml:space="preserve"> </v>
      </c>
      <c r="J129" s="8" t="str">
        <f>IFERROR(Table20[[#This Row],[Calculated DAF_2021]]*Table20[[#This Row],[GHG Emissions (2023, Mtonnes CO2​ eq.)]]," ")</f>
        <v xml:space="preserve"> </v>
      </c>
      <c r="K129" s="15" t="str">
        <f>IFERROR(VLOOKUP('Data cosolidation'!$A129,Table19[[Country]:[Vulnerability Level]],6,FALSE),"")</f>
        <v>Declaration / pledge</v>
      </c>
      <c r="M129">
        <f>MATCH(Table20[[#This Row],[Country]],'Final Assessment'!$B$3:$B$150,0)</f>
        <v>109</v>
      </c>
    </row>
    <row r="130" spans="1:13" x14ac:dyDescent="0.3">
      <c r="A130" s="26" t="s">
        <v>62</v>
      </c>
      <c r="B130" s="15" t="str">
        <f>VLOOKUP('Data cosolidation'!$A130,Table13[[Country Name]:[Development Tier]],2,)</f>
        <v>Tier 3 (Medium)</v>
      </c>
      <c r="C130" s="15" t="str">
        <f>VLOOKUP('Data cosolidation'!$A130,Table13[[Country Name]:[Economic Structure]],3,FALSE)</f>
        <v>Resource-Dependent</v>
      </c>
      <c r="D130" s="15" t="str">
        <f>IFERROR(VLOOKUP('Data cosolidation'!$A130,Table19[[Country]:[Vulnerability Level]],7,FALSE),"")</f>
        <v>High Vulnerability (&gt; 0.50)</v>
      </c>
      <c r="E130" s="15" t="s">
        <v>20</v>
      </c>
      <c r="F130" s="30" t="str">
        <f>IFERROR(IF(Table20[[#This Row],[Net Zero Target Status]]="No Net Zero Target/Proposed"," ",VLOOKUP('Data cosolidation'!$A130,'Netzero target status'!$A$1:$J$200,9,FALSE)),"")</f>
        <v xml:space="preserve"> </v>
      </c>
      <c r="G130" s="15" t="str">
        <f>IFERROR(VLOOKUP('Data cosolidation'!$A130,'Netzero target status'!$A$1:$J$151,10,FALSE),"")</f>
        <v>Proposed / in discussion</v>
      </c>
      <c r="H130" s="16">
        <f>IFERROR(VLOOKUP('Data cosolidation'!$A130,'GHGs emission_2021'!$B$1:$E$211,4,FALSE),"")</f>
        <v>45.463097500300002</v>
      </c>
      <c r="I130" s="17" t="str">
        <f>IFERROR(IF(OR(Table20[[#This Row],[Status]]="In law",Table20[[#This Row],[Status]]="In policy document"), 1/('Data cosolidation'!$F130-2021)," ")," ")</f>
        <v xml:space="preserve"> </v>
      </c>
      <c r="J130" s="8" t="str">
        <f>IFERROR(Table20[[#This Row],[Calculated DAF_2021]]*Table20[[#This Row],[GHG Emissions (2023, Mtonnes CO2​ eq.)]]," ")</f>
        <v xml:space="preserve"> </v>
      </c>
      <c r="K130" s="15" t="str">
        <f>IFERROR(VLOOKUP('Data cosolidation'!$A130,Table19[[Country]:[Vulnerability Level]],6,FALSE),"")</f>
        <v>Proposed / in discussion</v>
      </c>
      <c r="M130">
        <f>MATCH(Table20[[#This Row],[Country]],'Final Assessment'!$B$3:$B$150,0)</f>
        <v>123</v>
      </c>
    </row>
    <row r="131" spans="1:13" x14ac:dyDescent="0.3">
      <c r="A131" s="26" t="s">
        <v>209</v>
      </c>
      <c r="B131" s="15" t="str">
        <f>VLOOKUP('Data cosolidation'!$A131,Table13[[Country Name]:[Development Tier]],2,)</f>
        <v>Tier 3 (Medium)</v>
      </c>
      <c r="C131" s="15" t="str">
        <f>VLOOKUP('Data cosolidation'!$A131,Table13[[Country Name]:[Economic Structure]],3,FALSE)</f>
        <v>Resource-Dependent</v>
      </c>
      <c r="D131" s="15" t="str">
        <f>IFERROR(VLOOKUP('Data cosolidation'!$A131,Table19[[Country]:[Vulnerability Level]],7,FALSE),"")</f>
        <v>Medium Vulnerability (0.40 - 0.50)</v>
      </c>
      <c r="E131" s="15" t="s">
        <v>20</v>
      </c>
      <c r="F131" s="30" t="str">
        <f>IFERROR(IF(Table20[[#This Row],[Net Zero Target Status]]="No Net Zero Target/Proposed"," ",VLOOKUP('Data cosolidation'!$A131,'Netzero target status'!$A$1:$J$200,9,FALSE)),"")</f>
        <v xml:space="preserve"> </v>
      </c>
      <c r="G131" s="15" t="str">
        <f>IFERROR(VLOOKUP('Data cosolidation'!$A131,'Netzero target status'!$A$1:$J$151,10,FALSE),"")</f>
        <v>Proposed / in discussion</v>
      </c>
      <c r="H131" s="16">
        <f>IFERROR(VLOOKUP('Data cosolidation'!$A131,'GHGs emission_2021'!$B$1:$E$211,4,FALSE),"")</f>
        <v>33.953984042408003</v>
      </c>
      <c r="I131" s="17" t="str">
        <f>IFERROR(IF(OR(Table20[[#This Row],[Status]]="In law",Table20[[#This Row],[Status]]="In policy document"), 1/('Data cosolidation'!$F131-2021)," ")," ")</f>
        <v xml:space="preserve"> </v>
      </c>
      <c r="J131" s="8" t="str">
        <f>IFERROR(Table20[[#This Row],[Calculated DAF_2021]]*Table20[[#This Row],[GHG Emissions (2023, Mtonnes CO2​ eq.)]]," ")</f>
        <v xml:space="preserve"> </v>
      </c>
      <c r="K131" s="15" t="str">
        <f>IFERROR(VLOOKUP('Data cosolidation'!$A131,Table19[[Country]:[Vulnerability Level]],6,FALSE),"")</f>
        <v>Proposed / in discussion</v>
      </c>
      <c r="M131">
        <f>MATCH(Table20[[#This Row],[Country]],'Final Assessment'!$B$3:$B$150,0)</f>
        <v>118</v>
      </c>
    </row>
    <row r="132" spans="1:13" x14ac:dyDescent="0.3">
      <c r="A132" s="26" t="s">
        <v>65</v>
      </c>
      <c r="B132" s="15" t="str">
        <f>VLOOKUP('Data cosolidation'!$A132,Table13[[Country Name]:[Development Tier]],2,)</f>
        <v>Tier 3 (Medium)</v>
      </c>
      <c r="C132" s="15" t="str">
        <f>VLOOKUP('Data cosolidation'!$A132,Table13[[Country Name]:[Economic Structure]],3,FALSE)</f>
        <v>Industry-Dominant</v>
      </c>
      <c r="D132" s="15" t="str">
        <f>IFERROR(VLOOKUP('Data cosolidation'!$A132,Table19[[Country]:[Vulnerability Level]],7,FALSE),"")</f>
        <v>High Vulnerability (&gt; 0.50)</v>
      </c>
      <c r="E132" s="15" t="s">
        <v>20</v>
      </c>
      <c r="F132" s="30" t="str">
        <f>IFERROR(IF(Table20[[#This Row],[Net Zero Target Status]]="No Net Zero Target/Proposed"," ",VLOOKUP('Data cosolidation'!$A132,'Netzero target status'!$A$1:$J$200,9,FALSE)),"")</f>
        <v xml:space="preserve"> </v>
      </c>
      <c r="G132" s="15" t="str">
        <f>IFERROR(VLOOKUP('Data cosolidation'!$A132,'Netzero target status'!$A$1:$J$151,10,FALSE),"")</f>
        <v>Proposed / in discussion</v>
      </c>
      <c r="H132" s="16">
        <f>IFERROR(VLOOKUP('Data cosolidation'!$A132,'GHGs emission_2021'!$B$1:$E$211,4,FALSE),"")</f>
        <v>115.07725289766</v>
      </c>
      <c r="I132" s="17" t="str">
        <f>IFERROR(IF(OR(Table20[[#This Row],[Status]]="In law",Table20[[#This Row],[Status]]="In policy document"), 1/('Data cosolidation'!$F132-2021)," ")," ")</f>
        <v xml:space="preserve"> </v>
      </c>
      <c r="J132" s="8" t="str">
        <f>IFERROR(Table20[[#This Row],[Calculated DAF_2021]]*Table20[[#This Row],[GHG Emissions (2023, Mtonnes CO2​ eq.)]]," ")</f>
        <v xml:space="preserve"> </v>
      </c>
      <c r="K132" s="15" t="str">
        <f>IFERROR(VLOOKUP('Data cosolidation'!$A132,Table19[[Country]:[Vulnerability Level]],6,FALSE),"")</f>
        <v>Proposed / in discussion</v>
      </c>
      <c r="M132">
        <f>MATCH(Table20[[#This Row],[Country]],'Final Assessment'!$B$3:$B$150,0)</f>
        <v>116</v>
      </c>
    </row>
    <row r="133" spans="1:13" x14ac:dyDescent="0.3">
      <c r="A133" s="26" t="s">
        <v>67</v>
      </c>
      <c r="B133" s="15" t="str">
        <f>VLOOKUP('Data cosolidation'!$A133,Table13[[Country Name]:[Development Tier]],2,)</f>
        <v>Tier 4 (Low)</v>
      </c>
      <c r="C133" s="15" t="str">
        <f>VLOOKUP('Data cosolidation'!$A133,Table13[[Country Name]:[Economic Structure]],3,FALSE)</f>
        <v>Agriculture-Dominant</v>
      </c>
      <c r="D133" s="15" t="str">
        <f>IFERROR(VLOOKUP('Data cosolidation'!$A133,Table19[[Country]:[Vulnerability Level]],7,FALSE),"")</f>
        <v>High Vulnerability (&gt; 0.50)</v>
      </c>
      <c r="E133" s="15" t="s">
        <v>20</v>
      </c>
      <c r="F133" s="30" t="str">
        <f>IFERROR(IF(Table20[[#This Row],[Net Zero Target Status]]="No Net Zero Target/Proposed"," ",VLOOKUP('Data cosolidation'!$A133,'Netzero target status'!$A$1:$J$200,9,FALSE)),"")</f>
        <v xml:space="preserve"> </v>
      </c>
      <c r="G133" s="15" t="str">
        <f>IFERROR(VLOOKUP('Data cosolidation'!$A133,'Netzero target status'!$A$1:$J$151,10,FALSE),"")</f>
        <v>Proposed / in discussion</v>
      </c>
      <c r="H133" s="16">
        <f>IFERROR(VLOOKUP('Data cosolidation'!$A133,'GHGs emission_2021'!$B$1:$E$211,4,FALSE),"")</f>
        <v>42.334092053638997</v>
      </c>
      <c r="I133" s="17" t="str">
        <f>IFERROR(IF(OR(Table20[[#This Row],[Status]]="In law",Table20[[#This Row],[Status]]="In policy document"), 1/('Data cosolidation'!$F133-2021)," ")," ")</f>
        <v xml:space="preserve"> </v>
      </c>
      <c r="J133" s="8" t="str">
        <f>IFERROR(Table20[[#This Row],[Calculated DAF_2021]]*Table20[[#This Row],[GHG Emissions (2023, Mtonnes CO2​ eq.)]]," ")</f>
        <v xml:space="preserve"> </v>
      </c>
      <c r="K133" s="15" t="str">
        <f>IFERROR(VLOOKUP('Data cosolidation'!$A133,Table19[[Country]:[Vulnerability Level]],6,FALSE),"")</f>
        <v>Proposed / in discussion</v>
      </c>
      <c r="M133">
        <f>MATCH(Table20[[#This Row],[Country]],'Final Assessment'!$B$3:$B$150,0)</f>
        <v>141</v>
      </c>
    </row>
    <row r="134" spans="1:13" x14ac:dyDescent="0.3">
      <c r="A134" s="26" t="s">
        <v>69</v>
      </c>
      <c r="B134" s="15" t="str">
        <f>VLOOKUP('Data cosolidation'!$A134,Table13[[Country Name]:[Development Tier]],2,)</f>
        <v>Tier 4 (Low)</v>
      </c>
      <c r="C134" s="15" t="str">
        <f>VLOOKUP('Data cosolidation'!$A134,Table13[[Country Name]:[Economic Structure]],3,FALSE)</f>
        <v>Agriculture-Dominant</v>
      </c>
      <c r="D134" s="15" t="str">
        <f>IFERROR(VLOOKUP('Data cosolidation'!$A134,Table19[[Country]:[Vulnerability Level]],7,FALSE),"")</f>
        <v>High Vulnerability (&gt; 0.50)</v>
      </c>
      <c r="E134" s="15" t="s">
        <v>20</v>
      </c>
      <c r="F134" s="30" t="str">
        <f>IFERROR(IF(Table20[[#This Row],[Net Zero Target Status]]="No Net Zero Target/Proposed"," ",VLOOKUP('Data cosolidation'!$A134,'Netzero target status'!$A$1:$J$200,9,FALSE)),"")</f>
        <v xml:space="preserve"> </v>
      </c>
      <c r="G134" s="15" t="str">
        <f>IFERROR(VLOOKUP('Data cosolidation'!$A134,'Netzero target status'!$A$1:$J$151,10,FALSE),"")</f>
        <v>Proposed / in discussion</v>
      </c>
      <c r="H134" s="16">
        <f>IFERROR(VLOOKUP('Data cosolidation'!$A134,'GHGs emission_2021'!$B$1:$E$211,4,FALSE),"")</f>
        <v>7.4932661090210999</v>
      </c>
      <c r="I134" s="17" t="str">
        <f>IFERROR(IF(OR(Table20[[#This Row],[Status]]="In law",Table20[[#This Row],[Status]]="In policy document"), 1/('Data cosolidation'!$F134-2021)," ")," ")</f>
        <v xml:space="preserve"> </v>
      </c>
      <c r="J134" s="8" t="str">
        <f>IFERROR(Table20[[#This Row],[Calculated DAF_2021]]*Table20[[#This Row],[GHG Emissions (2023, Mtonnes CO2​ eq.)]]," ")</f>
        <v xml:space="preserve"> </v>
      </c>
      <c r="K134" s="15" t="str">
        <f>IFERROR(VLOOKUP('Data cosolidation'!$A134,Table19[[Country]:[Vulnerability Level]],6,FALSE),"")</f>
        <v>Proposed / in discussion</v>
      </c>
      <c r="M134">
        <f>MATCH(Table20[[#This Row],[Country]],'Final Assessment'!$B$3:$B$150,0)</f>
        <v>142</v>
      </c>
    </row>
    <row r="135" spans="1:13" x14ac:dyDescent="0.3">
      <c r="A135" s="26" t="s">
        <v>70</v>
      </c>
      <c r="B135" s="15" t="str">
        <f>VLOOKUP('Data cosolidation'!$A135,Table13[[Country Name]:[Development Tier]],2,)</f>
        <v>Tier 3 (Medium)</v>
      </c>
      <c r="C135" s="15" t="str">
        <f>VLOOKUP('Data cosolidation'!$A135,Table13[[Country Name]:[Economic Structure]],3,FALSE)</f>
        <v>Services-Dominant</v>
      </c>
      <c r="D135" s="15" t="str">
        <f>IFERROR(VLOOKUP('Data cosolidation'!$A135,Table19[[Country]:[Vulnerability Level]],7,FALSE),"")</f>
        <v>High Vulnerability (&gt; 0.50)</v>
      </c>
      <c r="E135" s="15" t="s">
        <v>20</v>
      </c>
      <c r="F135" s="30" t="str">
        <f>IFERROR(IF(Table20[[#This Row],[Net Zero Target Status]]="No Net Zero Target/Proposed"," ",VLOOKUP('Data cosolidation'!$A135,'Netzero target status'!$A$1:$J$200,9,FALSE)),"")</f>
        <v xml:space="preserve"> </v>
      </c>
      <c r="G135" s="15" t="str">
        <f>IFERROR(VLOOKUP('Data cosolidation'!$A135,'Netzero target status'!$A$1:$J$151,10,FALSE),"")</f>
        <v>Declaration / pledge</v>
      </c>
      <c r="H135" s="16">
        <f>IFERROR(VLOOKUP('Data cosolidation'!$A135,'GHGs emission_2021'!$B$1:$E$211,4,FALSE),"")</f>
        <v>0.30345441468402001</v>
      </c>
      <c r="I135" s="17" t="str">
        <f>IFERROR(IF(OR(Table20[[#This Row],[Status]]="In law",Table20[[#This Row],[Status]]="In policy document"), 1/('Data cosolidation'!$F135-2021)," ")," ")</f>
        <v xml:space="preserve"> </v>
      </c>
      <c r="J135" s="8" t="str">
        <f>IFERROR(Table20[[#This Row],[Calculated DAF_2021]]*Table20[[#This Row],[GHG Emissions (2023, Mtonnes CO2​ eq.)]]," ")</f>
        <v xml:space="preserve"> </v>
      </c>
      <c r="K135" s="15" t="str">
        <f>IFERROR(VLOOKUP('Data cosolidation'!$A135,Table19[[Country]:[Vulnerability Level]],6,FALSE),"")</f>
        <v>Declaration / pledge</v>
      </c>
      <c r="M135">
        <f>MATCH(Table20[[#This Row],[Country]],'Final Assessment'!$B$3:$B$150,0)</f>
        <v>111</v>
      </c>
    </row>
    <row r="136" spans="1:13" x14ac:dyDescent="0.3">
      <c r="A136" s="26" t="s">
        <v>71</v>
      </c>
      <c r="B136" s="15" t="str">
        <f>VLOOKUP('Data cosolidation'!$A136,Table13[[Country Name]:[Development Tier]],2,)</f>
        <v>Tier 3 (Medium)</v>
      </c>
      <c r="C136" s="15" t="str">
        <f>VLOOKUP('Data cosolidation'!$A136,Table13[[Country Name]:[Economic Structure]],3,FALSE)</f>
        <v>Services-Dominant</v>
      </c>
      <c r="D136" s="15" t="str">
        <f>IFERROR(VLOOKUP('Data cosolidation'!$A136,Table19[[Country]:[Vulnerability Level]],7,FALSE),"")</f>
        <v>High Vulnerability (&gt; 0.50)</v>
      </c>
      <c r="E136" s="15" t="s">
        <v>20</v>
      </c>
      <c r="F136" s="30" t="str">
        <f>IFERROR(IF(Table20[[#This Row],[Net Zero Target Status]]="No Net Zero Target/Proposed"," ",VLOOKUP('Data cosolidation'!$A136,'Netzero target status'!$A$1:$J$200,9,FALSE)),"")</f>
        <v xml:space="preserve"> </v>
      </c>
      <c r="G136" s="15" t="str">
        <f>IFERROR(VLOOKUP('Data cosolidation'!$A136,'Netzero target status'!$A$1:$J$151,10,FALSE),"")</f>
        <v/>
      </c>
      <c r="H136" s="16">
        <f>IFERROR(VLOOKUP('Data cosolidation'!$A136,'GHGs emission_2021'!$B$1:$E$211,4,FALSE),"")</f>
        <v>28.843732000256001</v>
      </c>
      <c r="I136" s="17" t="str">
        <f>IFERROR(IF(OR(Table20[[#This Row],[Status]]="In law",Table20[[#This Row],[Status]]="In policy document"), 1/('Data cosolidation'!$F136-2021)," ")," ")</f>
        <v xml:space="preserve"> </v>
      </c>
      <c r="J136" s="8" t="str">
        <f>IFERROR(Table20[[#This Row],[Calculated DAF_2021]]*Table20[[#This Row],[GHG Emissions (2023, Mtonnes CO2​ eq.)]]," ")</f>
        <v xml:space="preserve"> </v>
      </c>
      <c r="K136" s="15" t="str">
        <f>IFERROR(VLOOKUP('Data cosolidation'!$A136,Table19[[Country]:[Vulnerability Level]],6,FALSE),"")</f>
        <v xml:space="preserve"> </v>
      </c>
      <c r="M136">
        <f>MATCH(Table20[[#This Row],[Country]],'Final Assessment'!$B$3:$B$150,0)</f>
        <v>112</v>
      </c>
    </row>
    <row r="137" spans="1:13" x14ac:dyDescent="0.3">
      <c r="A137" s="26" t="s">
        <v>72</v>
      </c>
      <c r="B137" s="15" t="str">
        <f>VLOOKUP('Data cosolidation'!$A137,Table13[[Country Name]:[Development Tier]],2,)</f>
        <v>Tier 3 (Medium)</v>
      </c>
      <c r="C137" s="15" t="str">
        <f>VLOOKUP('Data cosolidation'!$A137,Table13[[Country Name]:[Economic Structure]],3,FALSE)</f>
        <v>Services-Dominant</v>
      </c>
      <c r="D137" s="15" t="str">
        <f>IFERROR(VLOOKUP('Data cosolidation'!$A137,Table19[[Country]:[Vulnerability Level]],7,FALSE),"")</f>
        <v>High Vulnerability (&gt; 0.50)</v>
      </c>
      <c r="E137" s="15" t="s">
        <v>20</v>
      </c>
      <c r="F137" s="30" t="str">
        <f>IFERROR(IF(Table20[[#This Row],[Net Zero Target Status]]="No Net Zero Target/Proposed"," ",VLOOKUP('Data cosolidation'!$A137,'Netzero target status'!$A$1:$J$200,9,FALSE)),"")</f>
        <v xml:space="preserve"> </v>
      </c>
      <c r="G137" s="15" t="str">
        <f>IFERROR(VLOOKUP('Data cosolidation'!$A137,'Netzero target status'!$A$1:$J$151,10,FALSE),"")</f>
        <v/>
      </c>
      <c r="H137" s="16">
        <f>IFERROR(VLOOKUP('Data cosolidation'!$A137,'GHGs emission_2021'!$B$1:$E$211,4,FALSE),"")</f>
        <v>6.9377160598997998</v>
      </c>
      <c r="I137" s="17" t="str">
        <f>IFERROR(IF(OR(Table20[[#This Row],[Status]]="In law",Table20[[#This Row],[Status]]="In policy document"), 1/('Data cosolidation'!$F137-2021)," ")," ")</f>
        <v xml:space="preserve"> </v>
      </c>
      <c r="J137" s="8" t="str">
        <f>IFERROR(Table20[[#This Row],[Calculated DAF_2021]]*Table20[[#This Row],[GHG Emissions (2023, Mtonnes CO2​ eq.)]]," ")</f>
        <v xml:space="preserve"> </v>
      </c>
      <c r="K137" s="15" t="str">
        <f>IFERROR(VLOOKUP('Data cosolidation'!$A137,Table19[[Country]:[Vulnerability Level]],6,FALSE),"")</f>
        <v xml:space="preserve"> </v>
      </c>
      <c r="M137">
        <f>MATCH(Table20[[#This Row],[Country]],'Final Assessment'!$B$3:$B$150,0)</f>
        <v>113</v>
      </c>
    </row>
    <row r="138" spans="1:13" x14ac:dyDescent="0.3">
      <c r="A138" s="26" t="s">
        <v>73</v>
      </c>
      <c r="B138" s="15" t="str">
        <f>VLOOKUP('Data cosolidation'!$A138,Table13[[Country Name]:[Development Tier]],2,)</f>
        <v>Tier 4 (Low)</v>
      </c>
      <c r="C138" s="15"/>
      <c r="D138" s="15" t="str">
        <f>IFERROR(VLOOKUP('Data cosolidation'!$A138,Table19[[Country]:[Vulnerability Level]],7,FALSE),"")</f>
        <v>High Vulnerability (&gt; 0.50)</v>
      </c>
      <c r="E138" s="15" t="s">
        <v>20</v>
      </c>
      <c r="F138" s="30" t="str">
        <f>IFERROR(IF(Table20[[#This Row],[Net Zero Target Status]]="No Net Zero Target/Proposed"," ",VLOOKUP('Data cosolidation'!$A138,'Netzero target status'!$A$1:$J$200,9,FALSE)),"")</f>
        <v xml:space="preserve"> </v>
      </c>
      <c r="G138" s="15" t="str">
        <f>IFERROR(VLOOKUP('Data cosolidation'!$A138,'Netzero target status'!$A$1:$J$151,10,FALSE),"")</f>
        <v/>
      </c>
      <c r="H138" s="16">
        <f>IFERROR(VLOOKUP('Data cosolidation'!$A138,'GHGs emission_2021'!$B$1:$E$211,4,FALSE),"")</f>
        <v>32.499935850652001</v>
      </c>
      <c r="I138" s="17" t="str">
        <f>IFERROR(IF(OR(Table20[[#This Row],[Status]]="In law",Table20[[#This Row],[Status]]="In policy document"), 1/('Data cosolidation'!$F138-2021)," ")," ")</f>
        <v xml:space="preserve"> </v>
      </c>
      <c r="J138" s="8" t="str">
        <f>IFERROR(Table20[[#This Row],[Calculated DAF_2021]]*Table20[[#This Row],[GHG Emissions (2023, Mtonnes CO2​ eq.)]]," ")</f>
        <v xml:space="preserve"> </v>
      </c>
      <c r="K138" s="15" t="str">
        <f>IFERROR(VLOOKUP('Data cosolidation'!$A138,Table19[[Country]:[Vulnerability Level]],6,FALSE),"")</f>
        <v xml:space="preserve"> </v>
      </c>
      <c r="M138">
        <f>MATCH(Table20[[#This Row],[Country]],'Final Assessment'!$B$3:$B$150,0)</f>
        <v>146</v>
      </c>
    </row>
    <row r="139" spans="1:13" x14ac:dyDescent="0.3">
      <c r="A139" s="26" t="s">
        <v>74</v>
      </c>
      <c r="B139" s="15" t="str">
        <f>VLOOKUP('Data cosolidation'!$A139,Table13[[Country Name]:[Development Tier]],2,)</f>
        <v>Tier 4 (Low)</v>
      </c>
      <c r="C139" s="15" t="str">
        <f>VLOOKUP('Data cosolidation'!$A139,Table13[[Country Name]:[Economic Structure]],3,FALSE)</f>
        <v>Agriculture-Dominant</v>
      </c>
      <c r="D139" s="15" t="str">
        <f>IFERROR(VLOOKUP('Data cosolidation'!$A139,Table19[[Country]:[Vulnerability Level]],7,FALSE),"")</f>
        <v>High Vulnerability (&gt; 0.50)</v>
      </c>
      <c r="E139" s="15" t="s">
        <v>20</v>
      </c>
      <c r="F139" s="30" t="str">
        <f>IFERROR(IF(Table20[[#This Row],[Net Zero Target Status]]="No Net Zero Target/Proposed"," ",VLOOKUP('Data cosolidation'!$A139,'Netzero target status'!$A$1:$J$200,9,FALSE)),"")</f>
        <v xml:space="preserve"> </v>
      </c>
      <c r="G139" s="15" t="str">
        <f>IFERROR(VLOOKUP('Data cosolidation'!$A139,'Netzero target status'!$A$1:$J$151,10,FALSE),"")</f>
        <v>Proposed / in discussion</v>
      </c>
      <c r="H139" s="16">
        <f>IFERROR(VLOOKUP('Data cosolidation'!$A139,'GHGs emission_2021'!$B$1:$E$211,4,FALSE),"")</f>
        <v>138.74157453583999</v>
      </c>
      <c r="I139" s="17" t="str">
        <f>IFERROR(IF(OR(Table20[[#This Row],[Status]]="In law",Table20[[#This Row],[Status]]="In policy document"), 1/('Data cosolidation'!$F139-2021)," ")," ")</f>
        <v xml:space="preserve"> </v>
      </c>
      <c r="J139" s="8" t="str">
        <f>IFERROR(Table20[[#This Row],[Calculated DAF_2021]]*Table20[[#This Row],[GHG Emissions (2023, Mtonnes CO2​ eq.)]]," ")</f>
        <v xml:space="preserve"> </v>
      </c>
      <c r="K139" s="15" t="str">
        <f>IFERROR(VLOOKUP('Data cosolidation'!$A139,Table19[[Country]:[Vulnerability Level]],6,FALSE),"")</f>
        <v>Proposed / in discussion</v>
      </c>
      <c r="M139">
        <f>MATCH(Table20[[#This Row],[Country]],'Final Assessment'!$B$3:$B$150,0)</f>
        <v>143</v>
      </c>
    </row>
    <row r="140" spans="1:13" x14ac:dyDescent="0.3">
      <c r="A140" s="26" t="s">
        <v>75</v>
      </c>
      <c r="B140" s="15" t="str">
        <f>VLOOKUP('Data cosolidation'!$A140,Table13[[Country Name]:[Development Tier]],2,)</f>
        <v>Tier 4 (Low)</v>
      </c>
      <c r="C140" s="15" t="str">
        <f>VLOOKUP('Data cosolidation'!$A140,Table13[[Country Name]:[Economic Structure]],3,FALSE)</f>
        <v>Agriculture-Dominant</v>
      </c>
      <c r="D140" s="15" t="str">
        <f>IFERROR(VLOOKUP('Data cosolidation'!$A140,Table19[[Country]:[Vulnerability Level]],7,FALSE),"")</f>
        <v>High Vulnerability (&gt; 0.50)</v>
      </c>
      <c r="E140" s="15" t="s">
        <v>16</v>
      </c>
      <c r="F140" s="30">
        <f>IFERROR(IF(Table20[[#This Row],[Net Zero Target Status]]="No Net Zero Target/Proposed"," ",VLOOKUP('Data cosolidation'!$A140,'Netzero target status'!$A$1:$J$200,9,FALSE)),"")</f>
        <v>2050</v>
      </c>
      <c r="G140" s="15" t="str">
        <f>IFERROR(VLOOKUP('Data cosolidation'!$A140,'Netzero target status'!$A$1:$J$151,10,FALSE),"")</f>
        <v>In policy document</v>
      </c>
      <c r="H140" s="16">
        <f>IFERROR(VLOOKUP('Data cosolidation'!$A140,'GHGs emission_2021'!$B$1:$E$211,4,FALSE),"")</f>
        <v>170.03385065136999</v>
      </c>
      <c r="I140" s="17">
        <f>IFERROR(IF(OR(Table20[[#This Row],[Status]]="In law",Table20[[#This Row],[Status]]="In policy document"), 1/('Data cosolidation'!$F140-2021)," ")," ")</f>
        <v>3.4482758620689655E-2</v>
      </c>
      <c r="J140" s="8">
        <f>IFERROR(Table20[[#This Row],[Calculated DAF_2021]]*Table20[[#This Row],[GHG Emissions (2023, Mtonnes CO2​ eq.)]]," ")</f>
        <v>5.8632362293575859</v>
      </c>
      <c r="K140" s="15" t="str">
        <f>IFERROR(VLOOKUP('Data cosolidation'!$A140,Table19[[Country]:[Vulnerability Level]],6,FALSE),"")</f>
        <v>In policy document</v>
      </c>
      <c r="M140">
        <f>MATCH(Table20[[#This Row],[Country]],'Final Assessment'!$B$3:$B$150,0)</f>
        <v>134</v>
      </c>
    </row>
    <row r="141" spans="1:13" x14ac:dyDescent="0.3">
      <c r="A141" s="26" t="s">
        <v>76</v>
      </c>
      <c r="B141" s="15" t="str">
        <f>VLOOKUP('Data cosolidation'!$A141,Table13[[Country Name]:[Development Tier]],2,)</f>
        <v>Tier 4 (Low)</v>
      </c>
      <c r="C141" s="15" t="str">
        <f>VLOOKUP('Data cosolidation'!$A141,Table13[[Country Name]:[Economic Structure]],3,FALSE)</f>
        <v>Agriculture-Dominant</v>
      </c>
      <c r="D141" s="15" t="str">
        <f>IFERROR(VLOOKUP('Data cosolidation'!$A141,Table19[[Country]:[Vulnerability Level]],7,FALSE),"")</f>
        <v>High Vulnerability (&gt; 0.50)</v>
      </c>
      <c r="E141" s="15" t="s">
        <v>16</v>
      </c>
      <c r="F141" s="30">
        <f>IFERROR(IF(Table20[[#This Row],[Net Zero Target Status]]="No Net Zero Target/Proposed"," ",VLOOKUP('Data cosolidation'!$A141,'Netzero target status'!$A$1:$J$200,9,FALSE)),"")</f>
        <v>2050</v>
      </c>
      <c r="G141" s="15" t="str">
        <f>IFERROR(VLOOKUP('Data cosolidation'!$A141,'Netzero target status'!$A$1:$J$151,10,FALSE),"")</f>
        <v>In policy document</v>
      </c>
      <c r="H141" s="16">
        <f>IFERROR(VLOOKUP('Data cosolidation'!$A141,'GHGs emission_2021'!$B$1:$E$211,4,FALSE),"")</f>
        <v>4.5323879353986003</v>
      </c>
      <c r="I141" s="17">
        <f>IFERROR(IF(OR(Table20[[#This Row],[Status]]="In law",Table20[[#This Row],[Status]]="In policy document"), 1/('Data cosolidation'!$F141-2021)," ")," ")</f>
        <v>3.4482758620689655E-2</v>
      </c>
      <c r="J141" s="8">
        <f>IFERROR(Table20[[#This Row],[Calculated DAF_2021]]*Table20[[#This Row],[GHG Emissions (2023, Mtonnes CO2​ eq.)]]," ")</f>
        <v>0.15628923915167586</v>
      </c>
      <c r="K141" s="15" t="str">
        <f>IFERROR(VLOOKUP('Data cosolidation'!$A141,Table19[[Country]:[Vulnerability Level]],6,FALSE),"")</f>
        <v>In policy document</v>
      </c>
      <c r="M141">
        <f>MATCH(Table20[[#This Row],[Country]],'Final Assessment'!$B$3:$B$150,0)</f>
        <v>135</v>
      </c>
    </row>
    <row r="142" spans="1:13" x14ac:dyDescent="0.3">
      <c r="A142" s="26" t="s">
        <v>210</v>
      </c>
      <c r="B142" s="15" t="str">
        <f>VLOOKUP('Data cosolidation'!$A142,Table13[[Country Name]:[Development Tier]],2,)</f>
        <v>Tier 3 (Medium)</v>
      </c>
      <c r="C142" s="15" t="str">
        <f>VLOOKUP('Data cosolidation'!$A142,Table13[[Country Name]:[Economic Structure]],3,FALSE)</f>
        <v>Agriculture-Dominant</v>
      </c>
      <c r="D142" s="15" t="str">
        <f>IFERROR(VLOOKUP('Data cosolidation'!$A142,Table19[[Country]:[Vulnerability Level]],7,FALSE),"")</f>
        <v>Medium Vulnerability (0.40 - 0.50)</v>
      </c>
      <c r="E142" s="15" t="s">
        <v>16</v>
      </c>
      <c r="F142" s="30">
        <f>IFERROR(IF(Table20[[#This Row],[Net Zero Target Status]]="No Net Zero Target/Proposed"," ",VLOOKUP('Data cosolidation'!$A142,'Netzero target status'!$A$1:$J$200,9,FALSE)),"")</f>
        <v>2045</v>
      </c>
      <c r="G142" s="15" t="str">
        <f>IFERROR(VLOOKUP('Data cosolidation'!$A142,'Netzero target status'!$A$1:$J$151,10,FALSE),"")</f>
        <v>In policy document</v>
      </c>
      <c r="H142" s="16">
        <f>IFERROR(VLOOKUP('Data cosolidation'!$A142,'GHGs emission_2021'!$B$1:$E$211,4,FALSE),"")</f>
        <v>56.830982733611002</v>
      </c>
      <c r="I142" s="17">
        <f>IFERROR(IF(OR(Table20[[#This Row],[Status]]="In law",Table20[[#This Row],[Status]]="In policy document"), 1/('Data cosolidation'!$F142-2021)," ")," ")</f>
        <v>4.1666666666666664E-2</v>
      </c>
      <c r="J142" s="8">
        <f>IFERROR(Table20[[#This Row],[Calculated DAF_2021]]*Table20[[#This Row],[GHG Emissions (2023, Mtonnes CO2​ eq.)]]," ")</f>
        <v>2.3679576139004581</v>
      </c>
      <c r="K142" s="15" t="str">
        <f>IFERROR(VLOOKUP('Data cosolidation'!$A142,Table19[[Country]:[Vulnerability Level]],6,FALSE),"")</f>
        <v>In policy document</v>
      </c>
      <c r="M142">
        <f>MATCH(Table20[[#This Row],[Country]],'Final Assessment'!$B$3:$B$150,0)</f>
        <v>124</v>
      </c>
    </row>
    <row r="143" spans="1:13" x14ac:dyDescent="0.3">
      <c r="A143" s="26" t="s">
        <v>211</v>
      </c>
      <c r="B143" s="15" t="str">
        <f>VLOOKUP('Data cosolidation'!$A143,Table13[[Country Name]:[Development Tier]],2,)</f>
        <v>Tier 3 (Medium)</v>
      </c>
      <c r="C143" s="15" t="str">
        <f>VLOOKUP('Data cosolidation'!$A143,Table13[[Country Name]:[Economic Structure]],3,FALSE)</f>
        <v>Agriculture-Dominant</v>
      </c>
      <c r="D143" s="15" t="str">
        <f>IFERROR(VLOOKUP('Data cosolidation'!$A143,Table19[[Country]:[Vulnerability Level]],7,FALSE),"")</f>
        <v>Medium Vulnerability (0.40 - 0.50)</v>
      </c>
      <c r="E143" s="15" t="s">
        <v>20</v>
      </c>
      <c r="F143" s="30" t="str">
        <f>IFERROR(IF(Table20[[#This Row],[Net Zero Target Status]]="No Net Zero Target/Proposed"," ",VLOOKUP('Data cosolidation'!$A143,'Netzero target status'!$A$1:$J$200,9,FALSE)),"")</f>
        <v xml:space="preserve"> </v>
      </c>
      <c r="G143" s="15" t="str">
        <f>IFERROR(VLOOKUP('Data cosolidation'!$A143,'Netzero target status'!$A$1:$J$151,10,FALSE),"")</f>
        <v>Proposed / in discussion</v>
      </c>
      <c r="H143" s="16">
        <f>IFERROR(VLOOKUP('Data cosolidation'!$A143,'GHGs emission_2021'!$B$1:$E$211,4,FALSE),"")</f>
        <v>10.612911987181</v>
      </c>
      <c r="I143" s="17" t="str">
        <f>IFERROR(IF(OR(Table20[[#This Row],[Status]]="In law",Table20[[#This Row],[Status]]="In policy document"), 1/('Data cosolidation'!$F143-2021)," ")," ")</f>
        <v xml:space="preserve"> </v>
      </c>
      <c r="J143" s="8" t="str">
        <f>IFERROR(Table20[[#This Row],[Calculated DAF_2021]]*Table20[[#This Row],[GHG Emissions (2023, Mtonnes CO2​ eq.)]]," ")</f>
        <v xml:space="preserve"> </v>
      </c>
      <c r="K143" s="15" t="str">
        <f>IFERROR(VLOOKUP('Data cosolidation'!$A143,Table19[[Country]:[Vulnerability Level]],6,FALSE),"")</f>
        <v>Proposed / in discussion</v>
      </c>
      <c r="M143">
        <f>MATCH(Table20[[#This Row],[Country]],'Final Assessment'!$B$3:$B$150,0)</f>
        <v>127</v>
      </c>
    </row>
    <row r="144" spans="1:13" x14ac:dyDescent="0.3">
      <c r="A144" s="26" t="s">
        <v>79</v>
      </c>
      <c r="B144" s="15" t="str">
        <f>VLOOKUP('Data cosolidation'!$A144,Table13[[Country Name]:[Development Tier]],2,)</f>
        <v>Tier 3 (Medium)</v>
      </c>
      <c r="C144" s="15" t="str">
        <f>VLOOKUP('Data cosolidation'!$A144,Table13[[Country Name]:[Economic Structure]],3,FALSE)</f>
        <v>Agriculture-Dominant</v>
      </c>
      <c r="D144" s="15" t="str">
        <f>IFERROR(VLOOKUP('Data cosolidation'!$A144,Table19[[Country]:[Vulnerability Level]],7,FALSE),"")</f>
        <v>High Vulnerability (&gt; 0.50)</v>
      </c>
      <c r="E144" s="15" t="s">
        <v>16</v>
      </c>
      <c r="F144" s="30">
        <f>IFERROR(IF(Table20[[#This Row],[Net Zero Target Status]]="No Net Zero Target/Proposed"," ",VLOOKUP('Data cosolidation'!$A144,'Netzero target status'!$A$1:$J$200,9,FALSE)),"")</f>
        <v>2050</v>
      </c>
      <c r="G144" s="15" t="str">
        <f>IFERROR(VLOOKUP('Data cosolidation'!$A144,'Netzero target status'!$A$1:$J$151,10,FALSE),"")</f>
        <v>In policy document</v>
      </c>
      <c r="H144" s="16">
        <f>IFERROR(VLOOKUP('Data cosolidation'!$A144,'GHGs emission_2021'!$B$1:$E$211,4,FALSE),"")</f>
        <v>89.815439405641001</v>
      </c>
      <c r="I144" s="17">
        <f>IFERROR(IF(OR(Table20[[#This Row],[Status]]="In law",Table20[[#This Row],[Status]]="In policy document"), 1/('Data cosolidation'!$F144-2021)," ")," ")</f>
        <v>3.4482758620689655E-2</v>
      </c>
      <c r="J144" s="8">
        <f>IFERROR(Table20[[#This Row],[Calculated DAF_2021]]*Table20[[#This Row],[GHG Emissions (2023, Mtonnes CO2​ eq.)]]," ")</f>
        <v>3.0970841174358967</v>
      </c>
      <c r="K144" s="15" t="str">
        <f>IFERROR(VLOOKUP('Data cosolidation'!$A144,Table19[[Country]:[Vulnerability Level]],6,FALSE),"")</f>
        <v>In policy document</v>
      </c>
      <c r="M144">
        <f>MATCH(Table20[[#This Row],[Country]],'Final Assessment'!$B$3:$B$150,0)</f>
        <v>128</v>
      </c>
    </row>
    <row r="145" spans="1:13" x14ac:dyDescent="0.3">
      <c r="A145" s="26" t="s">
        <v>80</v>
      </c>
      <c r="B145" s="15" t="str">
        <f>VLOOKUP('Data cosolidation'!$A145,Table13[[Country Name]:[Development Tier]],2,)</f>
        <v>Tier 3 (Medium)</v>
      </c>
      <c r="C145" s="15" t="str">
        <f>VLOOKUP('Data cosolidation'!$A145,Table13[[Country Name]:[Economic Structure]],3,FALSE)</f>
        <v>Agriculture-Dominant</v>
      </c>
      <c r="D145" s="15" t="str">
        <f>IFERROR(VLOOKUP('Data cosolidation'!$A145,Table19[[Country]:[Vulnerability Level]],7,FALSE),"")</f>
        <v>High Vulnerability (&gt; 0.50)</v>
      </c>
      <c r="E145" s="15" t="s">
        <v>16</v>
      </c>
      <c r="F145" s="30">
        <f>IFERROR(IF(Table20[[#This Row],[Net Zero Target Status]]="No Net Zero Target/Proposed"," ",VLOOKUP('Data cosolidation'!$A145,'Netzero target status'!$A$1:$J$200,9,FALSE)),"")</f>
        <v>2050</v>
      </c>
      <c r="G145" s="15" t="str">
        <f>IFERROR(VLOOKUP('Data cosolidation'!$A145,'Netzero target status'!$A$1:$J$151,10,FALSE),"")</f>
        <v>In policy document</v>
      </c>
      <c r="H145" s="16">
        <f>IFERROR(VLOOKUP('Data cosolidation'!$A145,'GHGs emission_2021'!$B$1:$E$211,4,FALSE),"")</f>
        <v>53.370989410157001</v>
      </c>
      <c r="I145" s="17">
        <f>IFERROR(IF(OR(Table20[[#This Row],[Status]]="In law",Table20[[#This Row],[Status]]="In policy document"), 1/('Data cosolidation'!$F145-2021)," ")," ")</f>
        <v>3.4482758620689655E-2</v>
      </c>
      <c r="J145" s="8">
        <f>IFERROR(Table20[[#This Row],[Calculated DAF_2021]]*Table20[[#This Row],[GHG Emissions (2023, Mtonnes CO2​ eq.)]]," ")</f>
        <v>1.8403789451778276</v>
      </c>
      <c r="K145" s="15" t="str">
        <f>IFERROR(VLOOKUP('Data cosolidation'!$A145,Table19[[Country]:[Vulnerability Level]],6,FALSE),"")</f>
        <v>In policy document</v>
      </c>
      <c r="M145">
        <f>MATCH(Table20[[#This Row],[Country]],'Final Assessment'!$B$3:$B$150,0)</f>
        <v>129</v>
      </c>
    </row>
    <row r="146" spans="1:13" x14ac:dyDescent="0.3">
      <c r="A146" s="26" t="s">
        <v>212</v>
      </c>
      <c r="B146" s="15" t="str">
        <f>VLOOKUP('Data cosolidation'!$A146,Table13[[Country Name]:[Development Tier]],2,)</f>
        <v>Tier 2 (Medium-High)</v>
      </c>
      <c r="C146" s="15" t="str">
        <f>VLOOKUP('Data cosolidation'!$A146,Table13[[Country Name]:[Economic Structure]],3,FALSE)</f>
        <v>Industry-Dominant</v>
      </c>
      <c r="D146" s="15" t="str">
        <f>IFERROR(VLOOKUP('Data cosolidation'!$A146,Table19[[Country]:[Vulnerability Level]],7,FALSE),"")</f>
        <v>Medium Vulnerability (0.40 - 0.50)</v>
      </c>
      <c r="E146" s="15" t="s">
        <v>16</v>
      </c>
      <c r="F146" s="30">
        <f>IFERROR(IF(Table20[[#This Row],[Net Zero Target Status]]="No Net Zero Target/Proposed"," ",VLOOKUP('Data cosolidation'!$A146,'Netzero target status'!$A$1:$J$200,9,FALSE)),"")</f>
        <v>2050</v>
      </c>
      <c r="G146" s="15" t="str">
        <f>IFERROR(VLOOKUP('Data cosolidation'!$A146,'Netzero target status'!$A$1:$J$151,10,FALSE),"")</f>
        <v>In policy document</v>
      </c>
      <c r="H146" s="16">
        <f>IFERROR(VLOOKUP('Data cosolidation'!$A146,'GHGs emission_2021'!$B$1:$E$211,4,FALSE),"")</f>
        <v>42.056212706049003</v>
      </c>
      <c r="I146" s="17">
        <f>IFERROR(IF(OR(Table20[[#This Row],[Status]]="In law",Table20[[#This Row],[Status]]="In policy document"), 1/('Data cosolidation'!$F146-2021)," ")," ")</f>
        <v>3.4482758620689655E-2</v>
      </c>
      <c r="J146" s="8">
        <f>IFERROR(Table20[[#This Row],[Calculated DAF_2021]]*Table20[[#This Row],[GHG Emissions (2023, Mtonnes CO2​ eq.)]]," ")</f>
        <v>1.450214231243069</v>
      </c>
      <c r="K146" s="15" t="str">
        <f>IFERROR(VLOOKUP('Data cosolidation'!$A146,Table19[[Country]:[Vulnerability Level]],6,FALSE),"")</f>
        <v>In policy document</v>
      </c>
      <c r="M146">
        <f>MATCH(Table20[[#This Row],[Country]],'Final Assessment'!$B$3:$B$150,0)</f>
        <v>90</v>
      </c>
    </row>
    <row r="147" spans="1:13" x14ac:dyDescent="0.3">
      <c r="A147" s="26" t="s">
        <v>86</v>
      </c>
      <c r="B147" s="15" t="str">
        <f>VLOOKUP('Data cosolidation'!$A147,Table13[[Country Name]:[Development Tier]],2,)</f>
        <v>Tier 4 (Low)</v>
      </c>
      <c r="C147" s="15"/>
      <c r="D147" s="15" t="str">
        <f>IFERROR(VLOOKUP('Data cosolidation'!$A147,Table19[[Country]:[Vulnerability Level]],7,FALSE),"")</f>
        <v>High Vulnerability (&gt; 0.50)</v>
      </c>
      <c r="E147" s="15" t="s">
        <v>20</v>
      </c>
      <c r="F147" s="30" t="str">
        <f>IFERROR(IF(Table20[[#This Row],[Net Zero Target Status]]="No Net Zero Target/Proposed"," ",VLOOKUP('Data cosolidation'!$A147,'Netzero target status'!$A$1:$J$200,9,FALSE)),"")</f>
        <v xml:space="preserve"> </v>
      </c>
      <c r="G147" s="15" t="str">
        <f>IFERROR(VLOOKUP('Data cosolidation'!$A147,'Netzero target status'!$A$1:$J$151,10,FALSE),"")</f>
        <v/>
      </c>
      <c r="H147" s="16">
        <f>IFERROR(VLOOKUP('Data cosolidation'!$A147,'GHGs emission_2021'!$B$1:$E$211,4,FALSE),"")</f>
        <v>32.242871779425002</v>
      </c>
      <c r="I147" s="19" t="str">
        <f>IFERROR(IF(OR(Table20[[#This Row],[Status]]="In law",Table20[[#This Row],[Status]]="In policy document"), 1/('Data cosolidation'!$F147-2021)," ")," ")</f>
        <v xml:space="preserve"> </v>
      </c>
      <c r="J147" s="20" t="str">
        <f>IFERROR(Table20[[#This Row],[Calculated DAF_2021]]*Table20[[#This Row],[GHG Emissions (2023, Mtonnes CO2​ eq.)]]," ")</f>
        <v xml:space="preserve"> </v>
      </c>
      <c r="K147" s="15" t="str">
        <f>IFERROR(VLOOKUP('Data cosolidation'!$A147,Table19[[Country]:[Vulnerability Level]],6,FALSE),"")</f>
        <v xml:space="preserve"> </v>
      </c>
      <c r="M147">
        <f>MATCH(Table20[[#This Row],[Country]],'Final Assessment'!$B$3:$B$150,0)</f>
        <v>147</v>
      </c>
    </row>
    <row r="148" spans="1:13" x14ac:dyDescent="0.3">
      <c r="A148" s="26" t="s">
        <v>213</v>
      </c>
      <c r="B148" s="15" t="str">
        <f>VLOOKUP('Data cosolidation'!$A148,Table13[[Country Name]:[Development Tier]],2,)</f>
        <v>Tier 3 (Medium)</v>
      </c>
      <c r="C148" s="15" t="str">
        <f>VLOOKUP('Data cosolidation'!$A148,Table13[[Country Name]:[Economic Structure]],3,FALSE)</f>
        <v>Resource-Dependent</v>
      </c>
      <c r="D148" s="15" t="str">
        <f>IFERROR(VLOOKUP('Data cosolidation'!$A148,Table19[[Country]:[Vulnerability Level]],7,FALSE),"")</f>
        <v>Medium Vulnerability (0.40 - 0.50)</v>
      </c>
      <c r="E148" s="15" t="s">
        <v>20</v>
      </c>
      <c r="F148" s="30" t="str">
        <f>IFERROR(IF(Table20[[#This Row],[Net Zero Target Status]]="No Net Zero Target/Proposed"," ",VLOOKUP('Data cosolidation'!$A148,'Netzero target status'!$A$1:$J$200,9,FALSE)),"")</f>
        <v xml:space="preserve"> </v>
      </c>
      <c r="G148" s="15" t="str">
        <f>IFERROR(VLOOKUP('Data cosolidation'!$A148,'Netzero target status'!$A$1:$J$151,10,FALSE),"")</f>
        <v/>
      </c>
      <c r="H148" s="16">
        <f>IFERROR(VLOOKUP('Data cosolidation'!$A148,'GHGs emission_2021'!$B$1:$E$211,4,FALSE),"")</f>
        <v>30.484449374284001</v>
      </c>
      <c r="I148" s="19" t="str">
        <f>IFERROR(IF(OR(Table20[[#This Row],[Status]]="In law",Table20[[#This Row],[Status]]="In policy document"), 1/('Data cosolidation'!$F148-2021)," ")," ")</f>
        <v xml:space="preserve"> </v>
      </c>
      <c r="J148" s="20" t="str">
        <f>IFERROR(Table20[[#This Row],[Calculated DAF_2021]]*Table20[[#This Row],[GHG Emissions (2023, Mtonnes CO2​ eq.)]]," ")</f>
        <v xml:space="preserve"> </v>
      </c>
      <c r="K148" s="15" t="str">
        <f>IFERROR(VLOOKUP('Data cosolidation'!$A148,Table19[[Country]:[Vulnerability Level]],6,FALSE),"")</f>
        <v xml:space="preserve"> </v>
      </c>
      <c r="M148">
        <f>MATCH(Table20[[#This Row],[Country]],'Final Assessment'!$B$3:$B$150,0)</f>
        <v>119</v>
      </c>
    </row>
    <row r="149" spans="1:13" x14ac:dyDescent="0.3">
      <c r="A149" s="26" t="s">
        <v>87</v>
      </c>
      <c r="B149" s="15" t="str">
        <f>VLOOKUP('Data cosolidation'!$A149,Table13[[Country Name]:[Development Tier]],2,)</f>
        <v>Tier 3 (Medium)</v>
      </c>
      <c r="C149" s="15" t="str">
        <f>VLOOKUP('Data cosolidation'!$A149,Table13[[Country Name]:[Economic Structure]],3,FALSE)</f>
        <v>Services-Dominant</v>
      </c>
      <c r="D149" s="15" t="str">
        <f>IFERROR(VLOOKUP('Data cosolidation'!$A149,Table19[[Country]:[Vulnerability Level]],7,FALSE),"")</f>
        <v>High Vulnerability (&gt; 0.50)</v>
      </c>
      <c r="E149" s="15" t="s">
        <v>20</v>
      </c>
      <c r="F149" s="30" t="str">
        <f>IFERROR(IF(Table20[[#This Row],[Net Zero Target Status]]="No Net Zero Target/Proposed"," ",VLOOKUP('Data cosolidation'!$A149,'Netzero target status'!$A$1:$J$200,9,FALSE)),"")</f>
        <v xml:space="preserve"> </v>
      </c>
      <c r="G149" s="15" t="str">
        <f>IFERROR(VLOOKUP('Data cosolidation'!$A149,'Netzero target status'!$A$1:$J$151,10,FALSE),"")</f>
        <v/>
      </c>
      <c r="H149" s="16">
        <f>IFERROR(VLOOKUP('Data cosolidation'!$A149,'GHGs emission_2021'!$B$1:$E$211,4,FALSE),"")</f>
        <v>31.019306383581998</v>
      </c>
      <c r="I149" s="19" t="str">
        <f>IFERROR(IF(OR(Table20[[#This Row],[Status]]="In law",Table20[[#This Row],[Status]]="In policy document"), 1/('Data cosolidation'!$F149-2021)," ")," ")</f>
        <v xml:space="preserve"> </v>
      </c>
      <c r="J149" s="20" t="str">
        <f>IFERROR(Table20[[#This Row],[Calculated DAF_2021]]*Table20[[#This Row],[GHG Emissions (2023, Mtonnes CO2​ eq.)]]," ")</f>
        <v xml:space="preserve"> </v>
      </c>
      <c r="K149" s="15" t="str">
        <f>IFERROR(VLOOKUP('Data cosolidation'!$A149,Table19[[Country]:[Vulnerability Level]],6,FALSE),"")</f>
        <v xml:space="preserve"> </v>
      </c>
      <c r="M149">
        <f>MATCH(Table20[[#This Row],[Country]],'Final Assessment'!$B$3:$B$150,0)</f>
        <v>114</v>
      </c>
    </row>
    <row r="153" spans="1:13" x14ac:dyDescent="0.3">
      <c r="A153" t="s">
        <v>235</v>
      </c>
    </row>
    <row r="154" spans="1:13" ht="44.4" customHeight="1" x14ac:dyDescent="0.3">
      <c r="A154" s="126" t="s">
        <v>0</v>
      </c>
      <c r="B154" s="114" t="s">
        <v>1</v>
      </c>
      <c r="C154" s="114" t="s">
        <v>2</v>
      </c>
      <c r="D154" s="115" t="s">
        <v>3</v>
      </c>
      <c r="E154" s="115" t="s">
        <v>4</v>
      </c>
      <c r="F154" s="116" t="s">
        <v>5</v>
      </c>
      <c r="G154" s="115" t="s">
        <v>30</v>
      </c>
      <c r="H154" s="114" t="s">
        <v>6</v>
      </c>
      <c r="I154" s="117" t="s">
        <v>7</v>
      </c>
      <c r="J154" s="118" t="s">
        <v>8</v>
      </c>
      <c r="K154" s="129" t="s">
        <v>241</v>
      </c>
    </row>
    <row r="155" spans="1:13" x14ac:dyDescent="0.3">
      <c r="A155" s="127" t="s">
        <v>92</v>
      </c>
      <c r="B155" s="15" t="str">
        <f>IFERROR(VLOOKUP('Data cosolidation'!$A155,Table13[[Country Name]:[Development Tier]],2,),"")</f>
        <v>Tier 1 (High)</v>
      </c>
      <c r="C155" s="15" t="str">
        <f>IFERROR(VLOOKUP('Data cosolidation'!$A155,Table13[[Country Name]:[Economic Structure]],3,FALSE),"")</f>
        <v>Services-Dominant</v>
      </c>
      <c r="D155" s="15" t="str">
        <f>IFERROR(VLOOKUP('Data cosolidation'!$A155,Table19[[Country]:[Vulnerability Level]],7,FALSE),"")</f>
        <v>Low Vulnerability (0.30 - 0.40)</v>
      </c>
      <c r="E155" s="120" t="s">
        <v>16</v>
      </c>
      <c r="F155" s="15">
        <f>IFERROR(IF(Table2[[#This Row],[Net Zero Target Status]]="No Net Zero Target/Proposed"," ",VLOOKUP('Data cosolidation'!$A155,'Netzero target status'!$A$1:$J$200,9,FALSE)),"")</f>
        <v>2050</v>
      </c>
      <c r="G155" s="15" t="str">
        <f>IFERROR(VLOOKUP('Data cosolidation'!$A155,'Netzero target status'!$A$1:$J$150,10,FALSE),"")</f>
        <v>In policy document</v>
      </c>
      <c r="H155" s="166">
        <f>IFERROR(VLOOKUP('Data cosolidation'!$A155,'GHGs emission_2021'!$B$1:$E$211,4,FALSE),"")</f>
        <v>74.290132466078006</v>
      </c>
      <c r="I155" s="17">
        <f>IFERROR(IF(OR(Table2[[#This Row],[Status]]="In law",Table2[[#This Row],[Status]]="In policy document"), 1/('Data cosolidation'!$F155-2021)," ")," ")</f>
        <v>3.4482758620689655E-2</v>
      </c>
      <c r="J155" s="122">
        <f>IFERROR(Table2[[#This Row],[Calculated DAF_2021]]*Table2[[#This Row],[GHG Emissions (2023, Mtonnes CO2​ eq.)]],"")</f>
        <v>2.5617287057268276</v>
      </c>
      <c r="K155" s="119" t="s">
        <v>37</v>
      </c>
    </row>
    <row r="156" spans="1:13" x14ac:dyDescent="0.3">
      <c r="A156" s="26" t="s">
        <v>155</v>
      </c>
      <c r="B156" s="15" t="str">
        <f>IFERROR(VLOOKUP('Data cosolidation'!$A156,Table13[[Country Name]:[Development Tier]],2,),"")</f>
        <v>Tier 2 (Medium-High)</v>
      </c>
      <c r="C156" s="15" t="str">
        <f>IFERROR(VLOOKUP('Data cosolidation'!$A156,Table13[[Country Name]:[Economic Structure]],3,FALSE),"")</f>
        <v>Services-Dominant</v>
      </c>
      <c r="D156" s="15" t="str">
        <f>IFERROR(VLOOKUP('Data cosolidation'!$A156,Table19[[Country]:[Vulnerability Level]],7,FALSE),"")</f>
        <v>Medium Vulnerability (0.40 - 0.50)</v>
      </c>
      <c r="E156" s="15" t="s">
        <v>20</v>
      </c>
      <c r="F156" s="15" t="str">
        <f>IFERROR(IF(Table2[[#This Row],[Net Zero Target Status]]="No Net Zero Target/Proposed"," ",VLOOKUP('Data cosolidation'!$A156,'Netzero target status'!$A$1:$J$200,9,FALSE)),"")</f>
        <v xml:space="preserve"> </v>
      </c>
      <c r="G156" s="15" t="str">
        <f>IFERROR(VLOOKUP('Data cosolidation'!$A156,'Netzero target status'!$A$1:$J$150,10,FALSE),"")</f>
        <v/>
      </c>
      <c r="H156" s="166">
        <f>IFERROR(VLOOKUP('Data cosolidation'!$A156,'GHGs emission_2021'!$B$1:$E$211,4,FALSE),"")</f>
        <v>39.400331633766001</v>
      </c>
      <c r="I156" s="17" t="str">
        <f>IFERROR(IF(OR(Table2[[#This Row],[Status]]="In law",Table2[[#This Row],[Status]]="In policy document"), 1/('Data cosolidation'!$F156-2021)," ")," ")</f>
        <v xml:space="preserve"> </v>
      </c>
      <c r="J156" s="123" t="str">
        <f>IFERROR(Table2[[#This Row],[Calculated DAF_2021]]*Table2[[#This Row],[GHG Emissions (2023, Mtonnes CO2​ eq.)]],"")</f>
        <v/>
      </c>
      <c r="K156" s="15" t="s">
        <v>245</v>
      </c>
    </row>
    <row r="157" spans="1:13" x14ac:dyDescent="0.3">
      <c r="A157" s="127" t="s">
        <v>156</v>
      </c>
      <c r="B157" s="15" t="str">
        <f>IFERROR(VLOOKUP('Data cosolidation'!$A157,Table13[[Country Name]:[Development Tier]],2,),"")</f>
        <v>Tier 2 (Medium-High)</v>
      </c>
      <c r="C157" s="15" t="str">
        <f>IFERROR(VLOOKUP('Data cosolidation'!$A157,Table13[[Country Name]:[Economic Structure]],3,FALSE),"")</f>
        <v>Agriculture-Dominant</v>
      </c>
      <c r="D157" s="119" t="str">
        <f>IFERROR(VLOOKUP('Data cosolidation'!$A157,Table19[[Country]:[Vulnerability Level]],7,FALSE),"")</f>
        <v>Medium Vulnerability (0.40 - 0.50)</v>
      </c>
      <c r="E157" s="119" t="s">
        <v>16</v>
      </c>
      <c r="F157" s="15">
        <f>IFERROR(IF(Table2[[#This Row],[Net Zero Target Status]]="No Net Zero Target/Proposed"," ",VLOOKUP('Data cosolidation'!$A157,'Netzero target status'!$A$1:$J$200,9,FALSE)),"")</f>
        <v>2030</v>
      </c>
      <c r="G157" s="15" t="str">
        <f>IFERROR(VLOOKUP('Data cosolidation'!$A157,'Netzero target status'!$A$1:$J$150,10,FALSE),"")</f>
        <v>In policy document</v>
      </c>
      <c r="H157" s="166">
        <f>IFERROR(VLOOKUP('Data cosolidation'!$A157,'GHGs emission_2021'!$B$1:$E$211,4,FALSE),"")</f>
        <v>0.14691940907449</v>
      </c>
      <c r="I157" s="17">
        <f>IFERROR(IF(OR(Table2[[#This Row],[Status]]="In law",Table2[[#This Row],[Status]]="In policy document"), 1/('Data cosolidation'!$F157-2021)," ")," ")</f>
        <v>0.1111111111111111</v>
      </c>
      <c r="J157" s="122">
        <f>IFERROR(Table2[[#This Row],[Calculated DAF_2021]]*Table2[[#This Row],[GHG Emissions (2023, Mtonnes CO2​ eq.)]],"")</f>
        <v>1.6324378786054444E-2</v>
      </c>
      <c r="K157" s="119" t="s">
        <v>37</v>
      </c>
    </row>
    <row r="158" spans="1:13" x14ac:dyDescent="0.3">
      <c r="A158" s="26" t="s">
        <v>34</v>
      </c>
      <c r="B158" s="15" t="str">
        <f>IFERROR(VLOOKUP('Data cosolidation'!$A158,Table13[[Country Name]:[Development Tier]],2,),"")</f>
        <v/>
      </c>
      <c r="C158" s="15" t="str">
        <f>IFERROR(VLOOKUP('Data cosolidation'!$A158,Table13[[Country Name]:[Economic Structure]],3,FALSE),"")</f>
        <v/>
      </c>
      <c r="D158" s="15" t="str">
        <f>IFERROR(VLOOKUP('Data cosolidation'!$A158,Table19[[Country]:[Vulnerability Level]],7,FALSE),"")</f>
        <v/>
      </c>
      <c r="E158" s="15" t="s">
        <v>20</v>
      </c>
      <c r="F158" s="15" t="str">
        <f>IFERROR(IF(Table2[[#This Row],[Net Zero Target Status]]="No Net Zero Target/Proposed"," ",VLOOKUP('Data cosolidation'!$A158,'Netzero target status'!$A$1:$J$200,9,FALSE)),"")</f>
        <v xml:space="preserve"> </v>
      </c>
      <c r="G158" s="15" t="str">
        <f>IFERROR(VLOOKUP('Data cosolidation'!$A158,'Netzero target status'!$A$1:$J$150,10,FALSE),"")</f>
        <v>Proposed / in discussion</v>
      </c>
      <c r="H158" s="166">
        <f>IFERROR(VLOOKUP('Data cosolidation'!$A158,'GHGs emission_2021'!$B$1:$E$211,4,FALSE),"")</f>
        <v>0.13017626101136001</v>
      </c>
      <c r="I158" s="17" t="str">
        <f>IFERROR(IF(OR(Table2[[#This Row],[Status]]="In law",Table2[[#This Row],[Status]]="In policy document"), 1/('Data cosolidation'!$F158-2021)," ")," ")</f>
        <v xml:space="preserve"> </v>
      </c>
      <c r="J158" s="123" t="str">
        <f>IFERROR(Table2[[#This Row],[Calculated DAF_2021]]*Table2[[#This Row],[GHG Emissions (2023, Mtonnes CO2​ eq.)]],"")</f>
        <v/>
      </c>
      <c r="K158" s="119" t="s">
        <v>35</v>
      </c>
    </row>
    <row r="159" spans="1:13" x14ac:dyDescent="0.3">
      <c r="A159" s="26" t="s">
        <v>158</v>
      </c>
      <c r="B159" s="15" t="str">
        <f>IFERROR(VLOOKUP('Data cosolidation'!$A159,Table13[[Country Name]:[Development Tier]],2,),"")</f>
        <v>Tier 2 (Medium-High)</v>
      </c>
      <c r="C159" s="15" t="str">
        <f>IFERROR(VLOOKUP('Data cosolidation'!$A159,Table13[[Country Name]:[Economic Structure]],3,FALSE),"")</f>
        <v>Services-Dominant</v>
      </c>
      <c r="D159" s="15" t="str">
        <f>IFERROR(VLOOKUP('Data cosolidation'!$A159,Table19[[Country]:[Vulnerability Level]],7,FALSE),"")</f>
        <v>Medium Vulnerability (0.40 - 0.50)</v>
      </c>
      <c r="E159" s="15" t="s">
        <v>20</v>
      </c>
      <c r="F159" s="15" t="str">
        <f>IFERROR(IF(Table2[[#This Row],[Net Zero Target Status]]="No Net Zero Target/Proposed"," ",VLOOKUP('Data cosolidation'!$A159,'Netzero target status'!$A$1:$J$200,9,FALSE)),"")</f>
        <v xml:space="preserve"> </v>
      </c>
      <c r="G159" s="15" t="str">
        <f>IFERROR(VLOOKUP('Data cosolidation'!$A159,'Netzero target status'!$A$1:$J$150,10,FALSE),"")</f>
        <v>In policy document</v>
      </c>
      <c r="H159" s="166">
        <f>IFERROR(VLOOKUP('Data cosolidation'!$A159,'GHGs emission_2021'!$B$1:$E$211,4,FALSE),"")</f>
        <v>0.92034733748830999</v>
      </c>
      <c r="I159" s="17" t="str">
        <f>IFERROR(IF(OR(Table2[[#This Row],[Status]]="In law",Table2[[#This Row],[Status]]="In policy document"), 1/('Data cosolidation'!$F159-2021)," ")," ")</f>
        <v xml:space="preserve"> </v>
      </c>
      <c r="J159" s="123" t="str">
        <f>IFERROR(Table2[[#This Row],[Calculated DAF_2021]]*Table2[[#This Row],[GHG Emissions (2023, Mtonnes CO2​ eq.)]],"")</f>
        <v/>
      </c>
      <c r="K159" s="119" t="s">
        <v>35</v>
      </c>
    </row>
    <row r="160" spans="1:13" x14ac:dyDescent="0.3">
      <c r="A160" s="127" t="s">
        <v>116</v>
      </c>
      <c r="B160" s="15" t="str">
        <f>IFERROR(VLOOKUP('Data cosolidation'!$A160,Table13[[Country Name]:[Development Tier]],2,),"")</f>
        <v>Tier 2 (Medium-High)</v>
      </c>
      <c r="C160" s="15" t="str">
        <f>IFERROR(VLOOKUP('Data cosolidation'!$A160,Table13[[Country Name]:[Economic Structure]],3,FALSE),"")</f>
        <v>Services-Dominant</v>
      </c>
      <c r="D160" s="119" t="str">
        <f>IFERROR(VLOOKUP('Data cosolidation'!$A160,Table19[[Country]:[Vulnerability Level]],7,FALSE),"")</f>
        <v>Low Vulnerability (0.30 - 0.40)</v>
      </c>
      <c r="E160" s="119" t="s">
        <v>20</v>
      </c>
      <c r="F160" s="15" t="str">
        <f>IFERROR(IF(Table2[[#This Row],[Net Zero Target Status]]="No Net Zero Target/Proposed"," ",VLOOKUP('Data cosolidation'!$A160,'Netzero target status'!$A$1:$J$200,9,FALSE)),"")</f>
        <v xml:space="preserve"> </v>
      </c>
      <c r="G160" s="15" t="str">
        <f>IFERROR(VLOOKUP('Data cosolidation'!$A160,'Netzero target status'!$A$1:$J$150,10,FALSE),"")</f>
        <v/>
      </c>
      <c r="H160" s="166">
        <f>IFERROR(VLOOKUP('Data cosolidation'!$A160,'GHGs emission_2021'!$B$1:$E$211,4,FALSE),"")</f>
        <v>0.20040725685748001</v>
      </c>
      <c r="I160" s="17" t="str">
        <f>IFERROR(IF(OR(Table2[[#This Row],[Status]]="In law",Table2[[#This Row],[Status]]="In policy document"), 1/('Data cosolidation'!$F160-2021)," ")," ")</f>
        <v xml:space="preserve"> </v>
      </c>
      <c r="J160" s="122" t="str">
        <f>IFERROR(Table2[[#This Row],[Calculated DAF_2021]]*Table2[[#This Row],[GHG Emissions (2023, Mtonnes CO2​ eq.)]],"")</f>
        <v/>
      </c>
      <c r="K160" s="119" t="s">
        <v>35</v>
      </c>
    </row>
    <row r="161" spans="1:11" x14ac:dyDescent="0.3">
      <c r="A161" s="26" t="s">
        <v>160</v>
      </c>
      <c r="B161" s="15" t="str">
        <f>IFERROR(VLOOKUP('Data cosolidation'!$A161,Table13[[Country Name]:[Development Tier]],2,),"")</f>
        <v>Tier 2 (Medium-High)</v>
      </c>
      <c r="C161" s="15" t="str">
        <f>IFERROR(VLOOKUP('Data cosolidation'!$A161,Table13[[Country Name]:[Economic Structure]],3,FALSE),"")</f>
        <v>Services-Dominant</v>
      </c>
      <c r="D161" s="15" t="str">
        <f>IFERROR(VLOOKUP('Data cosolidation'!$A161,Table19[[Country]:[Vulnerability Level]],7,FALSE),"")</f>
        <v>Medium Vulnerability (0.40 - 0.50)</v>
      </c>
      <c r="E161" s="15" t="s">
        <v>16</v>
      </c>
      <c r="F161" s="15">
        <f>IFERROR(IF(Table2[[#This Row],[Net Zero Target Status]]="No Net Zero Target/Proposed"," ",VLOOKUP('Data cosolidation'!$A161,'Netzero target status'!$A$1:$J$200,9,FALSE)),"")</f>
        <v>2050</v>
      </c>
      <c r="G161" s="15" t="str">
        <f>IFERROR(VLOOKUP('Data cosolidation'!$A161,'Netzero target status'!$A$1:$J$150,10,FALSE),"")</f>
        <v>In policy document</v>
      </c>
      <c r="H161" s="166">
        <f>IFERROR(VLOOKUP('Data cosolidation'!$A161,'GHGs emission_2021'!$B$1:$E$211,4,FALSE),"")</f>
        <v>48.396213040657997</v>
      </c>
      <c r="I161" s="17">
        <f>IFERROR(IF(OR(Table2[[#This Row],[Status]]="In law",Table2[[#This Row],[Status]]="In policy document"), 1/('Data cosolidation'!$F161-2021)," ")," ")</f>
        <v>3.4482758620689655E-2</v>
      </c>
      <c r="J161" s="123">
        <f>IFERROR(Table2[[#This Row],[Calculated DAF_2021]]*Table2[[#This Row],[GHG Emissions (2023, Mtonnes CO2​ eq.)]],"")</f>
        <v>1.6688349324364826</v>
      </c>
      <c r="K161" s="15" t="s">
        <v>37</v>
      </c>
    </row>
    <row r="162" spans="1:11" x14ac:dyDescent="0.3">
      <c r="A162" s="127" t="s">
        <v>162</v>
      </c>
      <c r="B162" s="15" t="str">
        <f>IFERROR(VLOOKUP('Data cosolidation'!$A162,Table13[[Country Name]:[Development Tier]],2,),"")</f>
        <v>Tier 2 (Medium-High)</v>
      </c>
      <c r="C162" s="15" t="str">
        <f>IFERROR(VLOOKUP('Data cosolidation'!$A162,Table13[[Country Name]:[Economic Structure]],3,FALSE),"")</f>
        <v>Services-Dominant</v>
      </c>
      <c r="D162" s="119" t="str">
        <f>IFERROR(VLOOKUP('Data cosolidation'!$A162,Table19[[Country]:[Vulnerability Level]],7,FALSE),"")</f>
        <v>Medium Vulnerability (0.40 - 0.50)</v>
      </c>
      <c r="E162" s="119" t="s">
        <v>16</v>
      </c>
      <c r="F162" s="15">
        <f>IFERROR(IF(Table2[[#This Row],[Net Zero Target Status]]="No Net Zero Target/Proposed"," ",VLOOKUP('Data cosolidation'!$A162,'Netzero target status'!$A$1:$J$200,9,FALSE)),"")</f>
        <v>2050</v>
      </c>
      <c r="G162" s="15" t="str">
        <f>IFERROR(VLOOKUP('Data cosolidation'!$A162,'Netzero target status'!$A$1:$J$150,10,FALSE),"")</f>
        <v>In law</v>
      </c>
      <c r="H162" s="166">
        <f>IFERROR(VLOOKUP('Data cosolidation'!$A162,'GHGs emission_2021'!$B$1:$E$211,4,FALSE),"")</f>
        <v>3.4009927758626</v>
      </c>
      <c r="I162" s="17">
        <f>IFERROR(IF(OR(Table2[[#This Row],[Status]]="In law",Table2[[#This Row],[Status]]="In policy document"), 1/('Data cosolidation'!$F162-2021)," ")," ")</f>
        <v>3.4482758620689655E-2</v>
      </c>
      <c r="J162" s="122">
        <f>IFERROR(Table2[[#This Row],[Calculated DAF_2021]]*Table2[[#This Row],[GHG Emissions (2023, Mtonnes CO2​ eq.)]],"")</f>
        <v>0.1172756129607793</v>
      </c>
      <c r="K162" s="119" t="s">
        <v>46</v>
      </c>
    </row>
    <row r="163" spans="1:11" x14ac:dyDescent="0.3">
      <c r="A163" s="26" t="s">
        <v>36</v>
      </c>
      <c r="B163" s="15" t="str">
        <f>IFERROR(VLOOKUP('Data cosolidation'!$A163,Table13[[Country Name]:[Development Tier]],2,),"")</f>
        <v>Tier 2 (Medium-High)</v>
      </c>
      <c r="C163" s="15" t="str">
        <f>IFERROR(VLOOKUP('Data cosolidation'!$A163,Table13[[Country Name]:[Economic Structure]],3,FALSE),"")</f>
        <v>Agriculture-Dominant</v>
      </c>
      <c r="D163" s="15" t="str">
        <f>IFERROR(VLOOKUP('Data cosolidation'!$A163,Table19[[Country]:[Vulnerability Level]],7,FALSE),"")</f>
        <v>High Vulnerability (&gt; 0.50)</v>
      </c>
      <c r="E163" s="15" t="s">
        <v>16</v>
      </c>
      <c r="F163" s="15">
        <f>IFERROR(IF(Table2[[#This Row],[Net Zero Target Status]]="No Net Zero Target/Proposed"," ",VLOOKUP('Data cosolidation'!$A163,'Netzero target status'!$A$1:$J$200,9,FALSE)),"")</f>
        <v>2050</v>
      </c>
      <c r="G163" s="15" t="str">
        <f>IFERROR(VLOOKUP('Data cosolidation'!$A163,'Netzero target status'!$A$1:$J$150,10,FALSE),"")</f>
        <v>In policy document</v>
      </c>
      <c r="H163" s="166">
        <f>IFERROR(VLOOKUP('Data cosolidation'!$A163,'GHGs emission_2021'!$B$1:$E$211,4,FALSE),"")</f>
        <v>0.34210672521812002</v>
      </c>
      <c r="I163" s="17">
        <f>IFERROR(IF(OR(Table2[[#This Row],[Status]]="In law",Table2[[#This Row],[Status]]="In policy document"), 1/('Data cosolidation'!$F163-2021)," ")," ")</f>
        <v>3.4482758620689655E-2</v>
      </c>
      <c r="J163" s="123">
        <f>IFERROR(Table2[[#This Row],[Calculated DAF_2021]]*Table2[[#This Row],[GHG Emissions (2023, Mtonnes CO2​ eq.)]],"")</f>
        <v>1.1796783628211035E-2</v>
      </c>
      <c r="K163" s="15" t="s">
        <v>37</v>
      </c>
    </row>
    <row r="164" spans="1:11" x14ac:dyDescent="0.3">
      <c r="A164" s="127" t="s">
        <v>163</v>
      </c>
      <c r="B164" s="15" t="str">
        <f>IFERROR(VLOOKUP('Data cosolidation'!$A164,Table13[[Country Name]:[Development Tier]],2,),"")</f>
        <v>Tier 2 (Medium-High)</v>
      </c>
      <c r="C164" s="15" t="str">
        <f>IFERROR(VLOOKUP('Data cosolidation'!$A164,Table13[[Country Name]:[Economic Structure]],3,FALSE),"")</f>
        <v>Services-Dominant</v>
      </c>
      <c r="D164" s="119" t="str">
        <f>IFERROR(VLOOKUP('Data cosolidation'!$A164,Table19[[Country]:[Vulnerability Level]],7,FALSE),"")</f>
        <v>Medium Vulnerability (0.40 - 0.50)</v>
      </c>
      <c r="E164" s="15" t="s">
        <v>20</v>
      </c>
      <c r="F164" s="15" t="str">
        <f>IFERROR(IF(Table2[[#This Row],[Net Zero Target Status]]="No Net Zero Target/Proposed"," ",VLOOKUP('Data cosolidation'!$A164,'Netzero target status'!$A$1:$J$200,9,FALSE)),"")</f>
        <v xml:space="preserve"> </v>
      </c>
      <c r="G164" s="15" t="str">
        <f>IFERROR(VLOOKUP('Data cosolidation'!$A164,'Netzero target status'!$A$1:$J$150,10,FALSE),"")</f>
        <v>Declaration / pledge</v>
      </c>
      <c r="H164" s="166">
        <f>IFERROR(VLOOKUP('Data cosolidation'!$A164,'GHGs emission_2021'!$B$1:$E$211,4,FALSE),"")</f>
        <v>8.1629239257775001</v>
      </c>
      <c r="I164" s="17" t="str">
        <f>IFERROR(IF(OR(Table2[[#This Row],[Status]]="In law",Table2[[#This Row],[Status]]="In policy document"), 1/('Data cosolidation'!$F164-2021)," ")," ")</f>
        <v xml:space="preserve"> </v>
      </c>
      <c r="J164" s="122" t="str">
        <f>IFERROR(Table2[[#This Row],[Calculated DAF_2021]]*Table2[[#This Row],[GHG Emissions (2023, Mtonnes CO2​ eq.)]],"")</f>
        <v/>
      </c>
      <c r="K164" s="119" t="s">
        <v>61</v>
      </c>
    </row>
    <row r="165" spans="1:11" x14ac:dyDescent="0.3">
      <c r="A165" s="26" t="s">
        <v>38</v>
      </c>
      <c r="B165" s="15" t="str">
        <f>IFERROR(VLOOKUP('Data cosolidation'!$A165,Table13[[Country Name]:[Development Tier]],2,),"")</f>
        <v>Tier 2 (Medium-High)</v>
      </c>
      <c r="C165" s="15" t="str">
        <f>IFERROR(VLOOKUP('Data cosolidation'!$A165,Table13[[Country Name]:[Economic Structure]],3,FALSE),"")</f>
        <v>Services-Dominant</v>
      </c>
      <c r="D165" s="15" t="str">
        <f>IFERROR(VLOOKUP('Data cosolidation'!$A165,Table19[[Country]:[Vulnerability Level]],7,FALSE),"")</f>
        <v>High Vulnerability (&gt; 0.50)</v>
      </c>
      <c r="E165" s="15" t="s">
        <v>16</v>
      </c>
      <c r="F165" s="15">
        <f>IFERROR(IF(Table2[[#This Row],[Net Zero Target Status]]="No Net Zero Target/Proposed"," ",VLOOKUP('Data cosolidation'!$A165,'Netzero target status'!$A$1:$J$200,9,FALSE)),"")</f>
        <v>2030</v>
      </c>
      <c r="G165" s="15" t="str">
        <f>IFERROR(VLOOKUP('Data cosolidation'!$A165,'Netzero target status'!$A$1:$J$150,10,FALSE),"")</f>
        <v>In law</v>
      </c>
      <c r="H165" s="166">
        <f>IFERROR(VLOOKUP('Data cosolidation'!$A165,'GHGs emission_2021'!$B$1:$E$211,4,FALSE),"")</f>
        <v>3.0879519663505</v>
      </c>
      <c r="I165" s="17">
        <f>IFERROR(IF(OR(Table2[[#This Row],[Status]]="In law",Table2[[#This Row],[Status]]="In policy document"), 1/('Data cosolidation'!$F165-2021)," ")," ")</f>
        <v>0.1111111111111111</v>
      </c>
      <c r="J165" s="123">
        <f>IFERROR(Table2[[#This Row],[Calculated DAF_2021]]*Table2[[#This Row],[GHG Emissions (2023, Mtonnes CO2​ eq.)]],"")</f>
        <v>0.34310577403894443</v>
      </c>
      <c r="K165" s="15" t="s">
        <v>46</v>
      </c>
    </row>
    <row r="166" spans="1:11" x14ac:dyDescent="0.3">
      <c r="A166" s="127" t="s">
        <v>164</v>
      </c>
      <c r="B166" s="15" t="str">
        <f>IFERROR(VLOOKUP('Data cosolidation'!$A166,Table13[[Country Name]:[Development Tier]],2,),"")</f>
        <v>Tier 2 (Medium-High)</v>
      </c>
      <c r="C166" s="15" t="str">
        <f>IFERROR(VLOOKUP('Data cosolidation'!$A166,Table13[[Country Name]:[Economic Structure]],3,FALSE),"")</f>
        <v>Services-Dominant</v>
      </c>
      <c r="D166" s="119" t="str">
        <f>IFERROR(VLOOKUP('Data cosolidation'!$A166,Table19[[Country]:[Vulnerability Level]],7,FALSE),"")</f>
        <v>Medium Vulnerability (0.40 - 0.50)</v>
      </c>
      <c r="E166" s="119" t="s">
        <v>20</v>
      </c>
      <c r="F166" s="15" t="str">
        <f>IFERROR(IF(Table2[[#This Row],[Net Zero Target Status]]="No Net Zero Target/Proposed"," ",VLOOKUP('Data cosolidation'!$A166,'Netzero target status'!$A$1:$J$200,9,FALSE)),"")</f>
        <v xml:space="preserve"> </v>
      </c>
      <c r="G166" s="15" t="str">
        <f>IFERROR(VLOOKUP('Data cosolidation'!$A166,'Netzero target status'!$A$1:$J$150,10,FALSE),"")</f>
        <v>Proposed / in discussion</v>
      </c>
      <c r="H166" s="166">
        <f>IFERROR(VLOOKUP('Data cosolidation'!$A166,'GHGs emission_2021'!$B$1:$E$211,4,FALSE),"")</f>
        <v>6.1987377637868999</v>
      </c>
      <c r="I166" s="17" t="str">
        <f>IFERROR(IF(OR(Table2[[#This Row],[Status]]="In law",Table2[[#This Row],[Status]]="In policy document"), 1/('Data cosolidation'!$F166-2021)," ")," ")</f>
        <v xml:space="preserve"> </v>
      </c>
      <c r="J166" s="122" t="str">
        <f>IFERROR(Table2[[#This Row],[Calculated DAF_2021]]*Table2[[#This Row],[GHG Emissions (2023, Mtonnes CO2​ eq.)]],"")</f>
        <v/>
      </c>
      <c r="K166" s="119" t="s">
        <v>35</v>
      </c>
    </row>
    <row r="167" spans="1:11" x14ac:dyDescent="0.3">
      <c r="A167" s="26" t="s">
        <v>167</v>
      </c>
      <c r="B167" s="15" t="str">
        <f>IFERROR(VLOOKUP('Data cosolidation'!$A167,Table13[[Country Name]:[Development Tier]],2,),"")</f>
        <v>Tier 2 (Medium-High)</v>
      </c>
      <c r="C167" s="15" t="str">
        <f>IFERROR(VLOOKUP('Data cosolidation'!$A167,Table13[[Country Name]:[Economic Structure]],3,FALSE),"")</f>
        <v>Services-Dominant</v>
      </c>
      <c r="D167" s="15" t="str">
        <f>IFERROR(VLOOKUP('Data cosolidation'!$A167,Table19[[Country]:[Vulnerability Level]],7,FALSE),"")</f>
        <v>Medium Vulnerability (0.40 - 0.50)</v>
      </c>
      <c r="E167" s="15" t="s">
        <v>20</v>
      </c>
      <c r="F167" s="15" t="str">
        <f>IFERROR(IF(Table2[[#This Row],[Net Zero Target Status]]="No Net Zero Target/Proposed"," ",VLOOKUP('Data cosolidation'!$A167,'Netzero target status'!$A$1:$J$200,9,FALSE)),"")</f>
        <v xml:space="preserve"> </v>
      </c>
      <c r="G167" s="15" t="str">
        <f>IFERROR(VLOOKUP('Data cosolidation'!$A167,'Netzero target status'!$A$1:$J$150,10,FALSE),"")</f>
        <v>Proposed / in discussion</v>
      </c>
      <c r="H167" s="166">
        <f>IFERROR(VLOOKUP('Data cosolidation'!$A167,'GHGs emission_2021'!$B$1:$E$211,4,FALSE),"")</f>
        <v>0.64614359538246002</v>
      </c>
      <c r="I167" s="17" t="str">
        <f>IFERROR(IF(OR(Table2[[#This Row],[Status]]="In law",Table2[[#This Row],[Status]]="In policy document"), 1/('Data cosolidation'!$F167-2021)," ")," ")</f>
        <v xml:space="preserve"> </v>
      </c>
      <c r="J167" s="123" t="str">
        <f>IFERROR(Table2[[#This Row],[Calculated DAF_2021]]*Table2[[#This Row],[GHG Emissions (2023, Mtonnes CO2​ eq.)]],"")</f>
        <v/>
      </c>
      <c r="K167" s="15" t="s">
        <v>35</v>
      </c>
    </row>
    <row r="168" spans="1:11" x14ac:dyDescent="0.3">
      <c r="A168" s="127" t="s">
        <v>168</v>
      </c>
      <c r="B168" s="15" t="str">
        <f>IFERROR(VLOOKUP('Data cosolidation'!$A168,Table13[[Country Name]:[Development Tier]],2,),"")</f>
        <v>Tier 2 (Medium-High)</v>
      </c>
      <c r="C168" s="15" t="str">
        <f>IFERROR(VLOOKUP('Data cosolidation'!$A168,Table13[[Country Name]:[Economic Structure]],3,FALSE),"")</f>
        <v>Services-Dominant</v>
      </c>
      <c r="D168" s="119" t="str">
        <f>IFERROR(VLOOKUP('Data cosolidation'!$A168,Table19[[Country]:[Vulnerability Level]],7,FALSE),"")</f>
        <v>Medium Vulnerability (0.40 - 0.50)</v>
      </c>
      <c r="E168" s="119" t="s">
        <v>20</v>
      </c>
      <c r="F168" s="15" t="str">
        <f>IFERROR(IF(Table2[[#This Row],[Net Zero Target Status]]="No Net Zero Target/Proposed"," ",VLOOKUP('Data cosolidation'!$A168,'Netzero target status'!$A$1:$J$200,9,FALSE)),"")</f>
        <v xml:space="preserve"> </v>
      </c>
      <c r="G168" s="15" t="str">
        <f>IFERROR(VLOOKUP('Data cosolidation'!$A168,'Netzero target status'!$A$1:$J$150,10,FALSE),"")</f>
        <v>Proposed / in discussion</v>
      </c>
      <c r="H168" s="166">
        <f>IFERROR(VLOOKUP('Data cosolidation'!$A168,'GHGs emission_2021'!$B$1:$E$211,4,FALSE),"")</f>
        <v>1.3387084460448999</v>
      </c>
      <c r="I168" s="17" t="str">
        <f>IFERROR(IF(OR(Table2[[#This Row],[Status]]="In law",Table2[[#This Row],[Status]]="In policy document"), 1/('Data cosolidation'!$F168-2021)," ")," ")</f>
        <v xml:space="preserve"> </v>
      </c>
      <c r="J168" s="122" t="str">
        <f>IFERROR(Table2[[#This Row],[Calculated DAF_2021]]*Table2[[#This Row],[GHG Emissions (2023, Mtonnes CO2​ eq.)]],"")</f>
        <v/>
      </c>
      <c r="K168" s="119" t="s">
        <v>35</v>
      </c>
    </row>
    <row r="169" spans="1:11" x14ac:dyDescent="0.3">
      <c r="A169" s="26" t="s">
        <v>223</v>
      </c>
      <c r="B169" s="15" t="str">
        <f>IFERROR(VLOOKUP('Data cosolidation'!$A169,Table13[[Country Name]:[Development Tier]],2,),"")</f>
        <v>Tier 2 (Medium-High)</v>
      </c>
      <c r="C169" s="15" t="str">
        <f>IFERROR(VLOOKUP('Data cosolidation'!$A169,Table13[[Country Name]:[Economic Structure]],3,FALSE),"")</f>
        <v>Services-Dominant</v>
      </c>
      <c r="D169" s="15">
        <f>IFERROR(VLOOKUP('Data cosolidation'!$A169,Table19[[Country]:[Vulnerability Level]],7,FALSE),"")</f>
        <v>0</v>
      </c>
      <c r="E169" s="15" t="s">
        <v>20</v>
      </c>
      <c r="F169" s="15" t="str">
        <f>IFERROR(IF(Table2[[#This Row],[Net Zero Target Status]]="No Net Zero Target/Proposed"," ",VLOOKUP('Data cosolidation'!$A169,'Netzero target status'!$A$1:$J$200,9,FALSE)),"")</f>
        <v xml:space="preserve"> </v>
      </c>
      <c r="G169" s="15" t="str">
        <f>IFERROR(VLOOKUP('Data cosolidation'!$A169,'Netzero target status'!$A$1:$J$150,10,FALSE),"")</f>
        <v>Proposed / in discussion</v>
      </c>
      <c r="H169" s="166">
        <f>IFERROR(VLOOKUP('Data cosolidation'!$A169,'GHGs emission_2021'!$B$1:$E$211,4,FALSE),"")</f>
        <v>0.17447409234332001</v>
      </c>
      <c r="I169" s="17" t="str">
        <f>IFERROR(IF(OR(Table2[[#This Row],[Status]]="In law",Table2[[#This Row],[Status]]="In policy document"), 1/('Data cosolidation'!$F169-2021)," ")," ")</f>
        <v xml:space="preserve"> </v>
      </c>
      <c r="J169" s="123" t="str">
        <f>IFERROR(Table2[[#This Row],[Calculated DAF_2021]]*Table2[[#This Row],[GHG Emissions (2023, Mtonnes CO2​ eq.)]],"")</f>
        <v/>
      </c>
      <c r="K169" s="15" t="s">
        <v>35</v>
      </c>
    </row>
    <row r="170" spans="1:11" x14ac:dyDescent="0.3">
      <c r="A170" s="127" t="s">
        <v>122</v>
      </c>
      <c r="B170" s="15" t="str">
        <f>IFERROR(VLOOKUP('Data cosolidation'!$A170,Table13[[Country Name]:[Development Tier]],2,),"")</f>
        <v>Tier 2 (Medium-High)</v>
      </c>
      <c r="C170" s="15" t="str">
        <f>IFERROR(VLOOKUP('Data cosolidation'!$A170,Table13[[Country Name]:[Economic Structure]],3,FALSE),"")</f>
        <v>Services-Dominant</v>
      </c>
      <c r="D170" s="119" t="str">
        <f>IFERROR(VLOOKUP('Data cosolidation'!$A170,Table19[[Country]:[Vulnerability Level]],7,FALSE),"")</f>
        <v>Low Vulnerability (0.30 - 0.40)</v>
      </c>
      <c r="E170" s="119" t="s">
        <v>20</v>
      </c>
      <c r="F170" s="15" t="str">
        <f>IFERROR(IF(Table2[[#This Row],[Net Zero Target Status]]="No Net Zero Target/Proposed"," ",VLOOKUP('Data cosolidation'!$A170,'Netzero target status'!$A$1:$J$200,9,FALSE)),"")</f>
        <v xml:space="preserve"> </v>
      </c>
      <c r="G170" s="15" t="str">
        <f>IFERROR(VLOOKUP('Data cosolidation'!$A170,'Netzero target status'!$A$1:$J$150,10,FALSE),"")</f>
        <v/>
      </c>
      <c r="H170" s="166">
        <f>IFERROR(VLOOKUP('Data cosolidation'!$A170,'GHGs emission_2021'!$B$1:$E$211,4,FALSE),"")</f>
        <v>0.45126691251345002</v>
      </c>
      <c r="I170" s="17" t="str">
        <f>IFERROR(IF(OR(Table2[[#This Row],[Status]]="In law",Table2[[#This Row],[Status]]="In policy document"), 1/('Data cosolidation'!$F170-2021)," ")," ")</f>
        <v xml:space="preserve"> </v>
      </c>
      <c r="J170" s="122" t="str">
        <f>IFERROR(Table2[[#This Row],[Calculated DAF_2021]]*Table2[[#This Row],[GHG Emissions (2023, Mtonnes CO2​ eq.)]],"")</f>
        <v/>
      </c>
      <c r="K170" s="119" t="s">
        <v>35</v>
      </c>
    </row>
    <row r="171" spans="1:11" x14ac:dyDescent="0.3">
      <c r="A171" s="26" t="s">
        <v>170</v>
      </c>
      <c r="B171" s="15" t="str">
        <f>IFERROR(VLOOKUP('Data cosolidation'!$A171,Table13[[Country Name]:[Development Tier]],2,),"")</f>
        <v>Tier 2 (Medium-High)</v>
      </c>
      <c r="C171" s="15" t="str">
        <f>IFERROR(VLOOKUP('Data cosolidation'!$A171,Table13[[Country Name]:[Economic Structure]],3,FALSE),"")</f>
        <v>Services-Dominant</v>
      </c>
      <c r="D171" s="15" t="str">
        <f>IFERROR(VLOOKUP('Data cosolidation'!$A171,Table19[[Country]:[Vulnerability Level]],7,FALSE),"")</f>
        <v>Medium Vulnerability (0.40 - 0.50)</v>
      </c>
      <c r="E171" s="15" t="s">
        <v>20</v>
      </c>
      <c r="F171" s="15" t="str">
        <f>IFERROR(IF(Table2[[#This Row],[Net Zero Target Status]]="No Net Zero Target/Proposed"," ",VLOOKUP('Data cosolidation'!$A171,'Netzero target status'!$A$1:$J$200,9,FALSE)),"")</f>
        <v xml:space="preserve"> </v>
      </c>
      <c r="G171" s="15" t="str">
        <f>IFERROR(VLOOKUP('Data cosolidation'!$A171,'Netzero target status'!$A$1:$J$150,10,FALSE),"")</f>
        <v>Proposed / in discussion</v>
      </c>
      <c r="H171" s="166">
        <f>IFERROR(VLOOKUP('Data cosolidation'!$A171,'GHGs emission_2021'!$B$1:$E$211,4,FALSE),"")</f>
        <v>0.15077509193013</v>
      </c>
      <c r="I171" s="17" t="str">
        <f>IFERROR(IF(OR(Table2[[#This Row],[Status]]="In law",Table2[[#This Row],[Status]]="In policy document"), 1/('Data cosolidation'!$F171-2021)," ")," ")</f>
        <v xml:space="preserve"> </v>
      </c>
      <c r="J171" s="123" t="str">
        <f>IFERROR(Table2[[#This Row],[Calculated DAF_2021]]*Table2[[#This Row],[GHG Emissions (2023, Mtonnes CO2​ eq.)]],"")</f>
        <v/>
      </c>
      <c r="K171" s="15" t="s">
        <v>35</v>
      </c>
    </row>
    <row r="172" spans="1:11" x14ac:dyDescent="0.3">
      <c r="A172" s="127" t="s">
        <v>171</v>
      </c>
      <c r="B172" s="15" t="str">
        <f>IFERROR(VLOOKUP('Data cosolidation'!$A172,Table13[[Country Name]:[Development Tier]],2,),"")</f>
        <v>Tier 2 (Medium-High)</v>
      </c>
      <c r="C172" s="15" t="str">
        <f>IFERROR(VLOOKUP('Data cosolidation'!$A172,Table13[[Country Name]:[Economic Structure]],3,FALSE),"")</f>
        <v>Services-Dominant</v>
      </c>
      <c r="D172" s="119" t="str">
        <f>IFERROR(VLOOKUP('Data cosolidation'!$A172,Table19[[Country]:[Vulnerability Level]],7,FALSE),"")</f>
        <v>Medium Vulnerability (0.40 - 0.50)</v>
      </c>
      <c r="E172" s="119" t="s">
        <v>20</v>
      </c>
      <c r="F172" s="15" t="str">
        <f>IFERROR(IF(Table2[[#This Row],[Net Zero Target Status]]="No Net Zero Target/Proposed"," ",VLOOKUP('Data cosolidation'!$A172,'Netzero target status'!$A$1:$J$200,9,FALSE)),"")</f>
        <v xml:space="preserve"> </v>
      </c>
      <c r="G172" s="15" t="str">
        <f>IFERROR(VLOOKUP('Data cosolidation'!$A172,'Netzero target status'!$A$1:$J$150,10,FALSE),"")</f>
        <v/>
      </c>
      <c r="H172" s="166">
        <f>IFERROR(VLOOKUP('Data cosolidation'!$A172,'GHGs emission_2021'!$B$1:$E$211,4,FALSE),"")</f>
        <v>2.0502828926944998</v>
      </c>
      <c r="I172" s="17" t="str">
        <f>IFERROR(IF(OR(Table2[[#This Row],[Status]]="In law",Table2[[#This Row],[Status]]="In policy document"), 1/('Data cosolidation'!$F172-2021)," ")," ")</f>
        <v xml:space="preserve"> </v>
      </c>
      <c r="J172" s="122" t="str">
        <f>IFERROR(Table2[[#This Row],[Calculated DAF_2021]]*Table2[[#This Row],[GHG Emissions (2023, Mtonnes CO2​ eq.)]],"")</f>
        <v/>
      </c>
      <c r="K172" s="119" t="s">
        <v>245</v>
      </c>
    </row>
    <row r="173" spans="1:11" x14ac:dyDescent="0.3">
      <c r="A173" s="26" t="s">
        <v>126</v>
      </c>
      <c r="B173" s="15" t="str">
        <f>IFERROR(VLOOKUP('Data cosolidation'!$A173,Table13[[Country Name]:[Development Tier]],2,),"")</f>
        <v>Tier 2 (Medium-High)</v>
      </c>
      <c r="C173" s="15" t="str">
        <f>IFERROR(VLOOKUP('Data cosolidation'!$A173,Table13[[Country Name]:[Economic Structure]],3,FALSE),"")</f>
        <v>Services-Dominant</v>
      </c>
      <c r="D173" s="15" t="str">
        <f>IFERROR(VLOOKUP('Data cosolidation'!$A173,Table19[[Country]:[Vulnerability Level]],7,FALSE),"")</f>
        <v>Low Vulnerability (0.30 - 0.40)</v>
      </c>
      <c r="E173" s="15" t="s">
        <v>16</v>
      </c>
      <c r="F173" s="15">
        <f>IFERROR(IF(Table2[[#This Row],[Net Zero Target Status]]="No Net Zero Target/Proposed"," ",VLOOKUP('Data cosolidation'!$A173,'Netzero target status'!$A$1:$J$200,9,FALSE)),"")</f>
        <v>2030</v>
      </c>
      <c r="G173" s="15" t="str">
        <f>IFERROR(VLOOKUP('Data cosolidation'!$A173,'Netzero target status'!$A$1:$J$150,10,FALSE),"")</f>
        <v>In policy document</v>
      </c>
      <c r="H173" s="166">
        <f>IFERROR(VLOOKUP('Data cosolidation'!$A173,'GHGs emission_2021'!$B$1:$E$211,4,FALSE),"")</f>
        <v>0.98904380539195003</v>
      </c>
      <c r="I173" s="17">
        <f>IFERROR(IF(OR(Table2[[#This Row],[Status]]="In law",Table2[[#This Row],[Status]]="In policy document"), 1/('Data cosolidation'!$F173-2021)," ")," ")</f>
        <v>0.1111111111111111</v>
      </c>
      <c r="J173" s="123">
        <f>IFERROR(Table2[[#This Row],[Calculated DAF_2021]]*Table2[[#This Row],[GHG Emissions (2023, Mtonnes CO2​ eq.)]],"")</f>
        <v>0.10989375615466111</v>
      </c>
      <c r="K173" s="132" t="str">
        <f>IFERROR(VLOOKUP('Data cosolidation'!$A173,Table19[[Country]:[Vulnerability Level]],6,FALSE),"")</f>
        <v>In policy document</v>
      </c>
    </row>
    <row r="174" spans="1:11" x14ac:dyDescent="0.3">
      <c r="A174" s="127" t="s">
        <v>172</v>
      </c>
      <c r="B174" s="15" t="str">
        <f>IFERROR(VLOOKUP('Data cosolidation'!$A174,Table13[[Country Name]:[Development Tier]],2,),"")</f>
        <v>Tier 2 (Medium-High)</v>
      </c>
      <c r="C174" s="15" t="str">
        <f>IFERROR(VLOOKUP('Data cosolidation'!$A174,Table13[[Country Name]:[Economic Structure]],3,FALSE),"")</f>
        <v>Services-Dominant</v>
      </c>
      <c r="D174" s="119" t="str">
        <f>IFERROR(VLOOKUP('Data cosolidation'!$A174,Table19[[Country]:[Vulnerability Level]],7,FALSE),"")</f>
        <v>Medium Vulnerability (0.40 - 0.50)</v>
      </c>
      <c r="E174" s="119" t="s">
        <v>16</v>
      </c>
      <c r="F174" s="15">
        <f>IFERROR(IF(Table2[[#This Row],[Net Zero Target Status]]="No Net Zero Target/Proposed"," ",VLOOKUP('Data cosolidation'!$A174,'Netzero target status'!$A$1:$J$200,9,FALSE)),"")</f>
        <v>2040</v>
      </c>
      <c r="G174" s="15" t="str">
        <f>IFERROR(VLOOKUP('Data cosolidation'!$A174,'Netzero target status'!$A$1:$J$150,10,FALSE),"")</f>
        <v>In policy document</v>
      </c>
      <c r="H174" s="166">
        <f>IFERROR(VLOOKUP('Data cosolidation'!$A174,'GHGs emission_2021'!$B$1:$E$211,4,FALSE),"")</f>
        <v>0.38855617147726002</v>
      </c>
      <c r="I174" s="17">
        <f>IFERROR(IF(OR(Table2[[#This Row],[Status]]="In law",Table2[[#This Row],[Status]]="In policy document"), 1/('Data cosolidation'!$F174-2021)," ")," ")</f>
        <v>5.2631578947368418E-2</v>
      </c>
      <c r="J174" s="122">
        <f>IFERROR(Table2[[#This Row],[Calculated DAF_2021]]*Table2[[#This Row],[GHG Emissions (2023, Mtonnes CO2​ eq.)]],"")</f>
        <v>2.0450324814592632E-2</v>
      </c>
      <c r="K174" s="119" t="s">
        <v>37</v>
      </c>
    </row>
    <row r="175" spans="1:11" x14ac:dyDescent="0.3">
      <c r="A175" s="127" t="s">
        <v>64</v>
      </c>
      <c r="B175" s="15" t="str">
        <f>IFERROR(VLOOKUP('Data cosolidation'!$A175,Table13[[Country Name]:[Development Tier]],2,),"")</f>
        <v>Tier 2 (Medium-High)</v>
      </c>
      <c r="C175" s="15" t="str">
        <f>IFERROR(VLOOKUP('Data cosolidation'!$A175,Table13[[Country Name]:[Economic Structure]],3,FALSE),"")</f>
        <v>Services-Dominant</v>
      </c>
      <c r="D175" s="119" t="str">
        <f>IFERROR(VLOOKUP('Data cosolidation'!$A175,Table19[[Country]:[Vulnerability Level]],7,FALSE),"")</f>
        <v>High Vulnerability (&gt; 0.50)</v>
      </c>
      <c r="E175" s="119" t="s">
        <v>20</v>
      </c>
      <c r="F175" s="15" t="str">
        <f>IFERROR(IF(Table2[[#This Row],[Net Zero Target Status]]="No Net Zero Target/Proposed"," ",VLOOKUP('Data cosolidation'!$A175,'Netzero target status'!$A$1:$J$200,9,FALSE)),"")</f>
        <v xml:space="preserve"> </v>
      </c>
      <c r="G175" s="15" t="str">
        <f>IFERROR(VLOOKUP('Data cosolidation'!$A175,'Netzero target status'!$A$1:$J$150,10,FALSE),"")</f>
        <v>Proposed / in discussion</v>
      </c>
      <c r="H175" s="166" t="str">
        <f>IFERROR(VLOOKUP('Data cosolidation'!$A175,'GHGs emission_2021'!$B$1:$E$211,4,FALSE),"")</f>
        <v/>
      </c>
      <c r="I175" s="17" t="str">
        <f>IFERROR(IF(OR(Table2[[#This Row],[Status]]="In law",Table2[[#This Row],[Status]]="In policy document"), 1/('Data cosolidation'!$F175-2021)," ")," ")</f>
        <v xml:space="preserve"> </v>
      </c>
      <c r="J175" s="122" t="str">
        <f>IFERROR(Table2[[#This Row],[Calculated DAF_2021]]*Table2[[#This Row],[GHG Emissions (2023, Mtonnes CO2​ eq.)]],"")</f>
        <v/>
      </c>
      <c r="K175" s="119" t="s">
        <v>35</v>
      </c>
    </row>
    <row r="176" spans="1:11" x14ac:dyDescent="0.3">
      <c r="A176" s="127" t="s">
        <v>57</v>
      </c>
      <c r="B176" s="15" t="str">
        <f>IFERROR(VLOOKUP('Data cosolidation'!$A176,Table13[[Country Name]:[Development Tier]],2,),"")</f>
        <v>Tier 3 (Medium)</v>
      </c>
      <c r="C176" s="15" t="str">
        <f>IFERROR(VLOOKUP('Data cosolidation'!$A176,Table13[[Country Name]:[Economic Structure]],3,FALSE),"")</f>
        <v>Services-Dominant</v>
      </c>
      <c r="D176" s="119" t="str">
        <f>IFERROR(VLOOKUP('Data cosolidation'!$A176,Table19[[Country]:[Vulnerability Level]],7,FALSE),"")</f>
        <v>High Vulnerability (&gt; 0.50)</v>
      </c>
      <c r="E176" s="119" t="s">
        <v>20</v>
      </c>
      <c r="F176" s="15" t="str">
        <f>IFERROR(IF(Table2[[#This Row],[Net Zero Target Status]]="No Net Zero Target/Proposed"," ",VLOOKUP('Data cosolidation'!$A176,'Netzero target status'!$A$1:$J$200,9,FALSE)),"")</f>
        <v xml:space="preserve"> </v>
      </c>
      <c r="G176" s="15" t="str">
        <f>IFERROR(VLOOKUP('Data cosolidation'!$A176,'Netzero target status'!$A$1:$J$150,10,FALSE),"")</f>
        <v>Proposed / in discussion</v>
      </c>
      <c r="H176" s="166">
        <f>IFERROR(VLOOKUP('Data cosolidation'!$A176,'GHGs emission_2021'!$B$1:$E$211,4,FALSE),"")</f>
        <v>13.656955798463001</v>
      </c>
      <c r="I176" s="17" t="str">
        <f>IFERROR(IF(OR(Table2[[#This Row],[Status]]="In law",Table2[[#This Row],[Status]]="In policy document"), 1/('Data cosolidation'!$F176-2021)," ")," ")</f>
        <v xml:space="preserve"> </v>
      </c>
      <c r="J176" s="122" t="str">
        <f>IFERROR(Table2[[#This Row],[Calculated DAF_2021]]*Table2[[#This Row],[GHG Emissions (2023, Mtonnes CO2​ eq.)]],"")</f>
        <v/>
      </c>
      <c r="K176" s="119" t="s">
        <v>35</v>
      </c>
    </row>
    <row r="177" spans="1:11" x14ac:dyDescent="0.3">
      <c r="A177" s="26" t="s">
        <v>56</v>
      </c>
      <c r="B177" s="15" t="str">
        <f>IFERROR(VLOOKUP('Data cosolidation'!$A177,Table13[[Country Name]:[Development Tier]],2,),"")</f>
        <v>Tier 4 (Low)</v>
      </c>
      <c r="C177" s="15" t="str">
        <f>IFERROR(VLOOKUP('Data cosolidation'!$A177,Table13[[Country Name]:[Economic Structure]],3,FALSE),"")</f>
        <v>Agriculture-Dominant</v>
      </c>
      <c r="D177" s="15" t="str">
        <f>IFERROR(VLOOKUP('Data cosolidation'!$A177,Table19[[Country]:[Vulnerability Level]],7,FALSE),"")</f>
        <v>High Vulnerability (&gt; 0.50)</v>
      </c>
      <c r="E177" s="15" t="s">
        <v>20</v>
      </c>
      <c r="F177" s="15" t="str">
        <f>IFERROR(IF(Table2[[#This Row],[Net Zero Target Status]]="No Net Zero Target/Proposed"," ",VLOOKUP('Data cosolidation'!$A177,'Netzero target status'!$A$1:$J$200,9,FALSE)),"")</f>
        <v xml:space="preserve"> </v>
      </c>
      <c r="G177" s="15" t="str">
        <f>IFERROR(VLOOKUP('Data cosolidation'!$A177,'Netzero target status'!$A$1:$J$150,10,FALSE),"")</f>
        <v/>
      </c>
      <c r="H177" s="166">
        <f>IFERROR(VLOOKUP('Data cosolidation'!$A177,'GHGs emission_2021'!$B$1:$E$211,4,FALSE),"")</f>
        <v>2.9974771167324001</v>
      </c>
      <c r="I177" s="17" t="str">
        <f>IFERROR(IF(OR(Table2[[#This Row],[Status]]="In law",Table2[[#This Row],[Status]]="In policy document"), 1/('Data cosolidation'!$F177-2021)," ")," ")</f>
        <v xml:space="preserve"> </v>
      </c>
      <c r="J177" s="123" t="str">
        <f>IFERROR(Table2[[#This Row],[Calculated DAF_2021]]*Table2[[#This Row],[GHG Emissions (2023, Mtonnes CO2​ eq.)]],"")</f>
        <v/>
      </c>
      <c r="K177" s="15" t="s">
        <v>245</v>
      </c>
    </row>
    <row r="178" spans="1:11" x14ac:dyDescent="0.3">
      <c r="A178" s="26" t="s">
        <v>66</v>
      </c>
      <c r="B178" s="15" t="str">
        <f>IFERROR(VLOOKUP('Data cosolidation'!$A178,Table13[[Country Name]:[Development Tier]],2,),"")</f>
        <v>Tier 4 (Low)</v>
      </c>
      <c r="C178" s="15">
        <f>IFERROR(VLOOKUP('Data cosolidation'!$A178,Table13[[Country Name]:[Economic Structure]],3,FALSE),"")</f>
        <v>0</v>
      </c>
      <c r="D178" s="15" t="str">
        <f>IFERROR(VLOOKUP('Data cosolidation'!$A178,Table19[[Country]:[Vulnerability Level]],7,FALSE),"")</f>
        <v>High Vulnerability (&gt; 0.50)</v>
      </c>
      <c r="E178" s="15" t="s">
        <v>20</v>
      </c>
      <c r="F178" s="15" t="str">
        <f>IFERROR(IF(Table2[[#This Row],[Net Zero Target Status]]="No Net Zero Target/Proposed"," ",VLOOKUP('Data cosolidation'!$A178,'Netzero target status'!$A$1:$J$200,9,FALSE)),"")</f>
        <v xml:space="preserve"> </v>
      </c>
      <c r="G178" s="15" t="str">
        <f>IFERROR(VLOOKUP('Data cosolidation'!$A178,'Netzero target status'!$A$1:$J$150,10,FALSE),"")</f>
        <v>Proposed / in discussion</v>
      </c>
      <c r="H178" s="166" t="str">
        <f>IFERROR(VLOOKUP('Data cosolidation'!$A178,'GHGs emission_2021'!$B$1:$E$211,4,FALSE),"")</f>
        <v/>
      </c>
      <c r="I178" s="17" t="str">
        <f>IFERROR(IF(OR(Table2[[#This Row],[Status]]="In law",Table2[[#This Row],[Status]]="In policy document"), 1/('Data cosolidation'!$F178-2021)," ")," ")</f>
        <v xml:space="preserve"> </v>
      </c>
      <c r="J178" s="123" t="str">
        <f>IFERROR(Table2[[#This Row],[Calculated DAF_2021]]*Table2[[#This Row],[GHG Emissions (2023, Mtonnes CO2​ eq.)]],"")</f>
        <v/>
      </c>
      <c r="K178" s="15" t="s">
        <v>35</v>
      </c>
    </row>
    <row r="179" spans="1:11" x14ac:dyDescent="0.3">
      <c r="A179" s="127" t="s">
        <v>68</v>
      </c>
      <c r="B179" s="15" t="str">
        <f>IFERROR(VLOOKUP('Data cosolidation'!$A179,Table13[[Country Name]:[Development Tier]],2,),"")</f>
        <v>Tier 2 (Medium-High)</v>
      </c>
      <c r="C179" s="15" t="str">
        <f>IFERROR(VLOOKUP('Data cosolidation'!$A179,Table13[[Country Name]:[Economic Structure]],3,FALSE),"")</f>
        <v>Services-Dominant</v>
      </c>
      <c r="D179" s="119" t="str">
        <f>IFERROR(VLOOKUP('Data cosolidation'!$A179,Table19[[Country]:[Vulnerability Level]],7,FALSE),"")</f>
        <v>High Vulnerability (&gt; 0.50)</v>
      </c>
      <c r="E179" s="119" t="s">
        <v>20</v>
      </c>
      <c r="F179" s="15" t="str">
        <f>IFERROR(IF(Table2[[#This Row],[Net Zero Target Status]]="No Net Zero Target/Proposed"," ",VLOOKUP('Data cosolidation'!$A179,'Netzero target status'!$A$1:$J$200,9,FALSE)),"")</f>
        <v xml:space="preserve"> </v>
      </c>
      <c r="G179" s="15" t="str">
        <f>IFERROR(VLOOKUP('Data cosolidation'!$A179,'Netzero target status'!$A$1:$J$150,10,FALSE),"")</f>
        <v>Proposed / in discussion</v>
      </c>
      <c r="H179" s="166">
        <f>IFERROR(VLOOKUP('Data cosolidation'!$A179,'GHGs emission_2021'!$B$1:$E$211,4,FALSE),"")</f>
        <v>1.5016528321032001</v>
      </c>
      <c r="I179" s="17" t="str">
        <f>IFERROR(IF(OR(Table2[[#This Row],[Status]]="In law",Table2[[#This Row],[Status]]="In policy document"), 1/('Data cosolidation'!$F179-2021)," ")," ")</f>
        <v xml:space="preserve"> </v>
      </c>
      <c r="J179" s="122" t="str">
        <f>IFERROR(Table2[[#This Row],[Calculated DAF_2021]]*Table2[[#This Row],[GHG Emissions (2023, Mtonnes CO2​ eq.)]],"")</f>
        <v/>
      </c>
      <c r="K179" s="119" t="s">
        <v>35</v>
      </c>
    </row>
    <row r="180" spans="1:11" x14ac:dyDescent="0.3">
      <c r="A180" s="26" t="s">
        <v>81</v>
      </c>
      <c r="B180" s="15" t="str">
        <f>IFERROR(VLOOKUP('Data cosolidation'!$A180,Table13[[Country Name]:[Development Tier]],2,),"")</f>
        <v>Tier 2 (Medium-High)</v>
      </c>
      <c r="C180" s="15" t="str">
        <f>IFERROR(VLOOKUP('Data cosolidation'!$A180,Table13[[Country Name]:[Economic Structure]],3,FALSE),"")</f>
        <v>Agriculture-Dominant</v>
      </c>
      <c r="D180" s="15" t="str">
        <f>IFERROR(VLOOKUP('Data cosolidation'!$A180,Table19[[Country]:[Vulnerability Level]],7,FALSE),"")</f>
        <v>High Vulnerability (&gt; 0.50)</v>
      </c>
      <c r="E180" s="15" t="s">
        <v>16</v>
      </c>
      <c r="F180" s="15">
        <f>IFERROR(IF(Table2[[#This Row],[Net Zero Target Status]]="No Net Zero Target/Proposed"," ",VLOOKUP('Data cosolidation'!$A180,'Netzero target status'!$A$1:$J$200,9,FALSE)),"")</f>
        <v>2050</v>
      </c>
      <c r="G180" s="15" t="str">
        <f>IFERROR(VLOOKUP('Data cosolidation'!$A180,'Netzero target status'!$A$1:$J$150,10,FALSE),"")</f>
        <v>In policy document</v>
      </c>
      <c r="H180" s="166">
        <f>IFERROR(VLOOKUP('Data cosolidation'!$A180,'GHGs emission_2021'!$B$1:$E$211,4,FALSE),"")</f>
        <v>0.67021230161326995</v>
      </c>
      <c r="I180" s="17">
        <f>IFERROR(IF(OR(Table2[[#This Row],[Status]]="In law",Table2[[#This Row],[Status]]="In policy document"), 1/('Data cosolidation'!$F180-2021)," ")," ")</f>
        <v>3.4482758620689655E-2</v>
      </c>
      <c r="J180" s="123">
        <f>IFERROR(Table2[[#This Row],[Calculated DAF_2021]]*Table2[[#This Row],[GHG Emissions (2023, Mtonnes CO2​ eq.)]],"")</f>
        <v>2.311076902114724E-2</v>
      </c>
      <c r="K180" s="119" t="s">
        <v>35</v>
      </c>
    </row>
    <row r="181" spans="1:11" x14ac:dyDescent="0.3">
      <c r="A181" s="26" t="s">
        <v>77</v>
      </c>
      <c r="B181" s="15" t="str">
        <f>IFERROR(VLOOKUP('Data cosolidation'!$A181,Table13[[Country Name]:[Development Tier]],2,),"")</f>
        <v>Tier 3 (Medium)</v>
      </c>
      <c r="C181" s="15" t="str">
        <f>IFERROR(VLOOKUP('Data cosolidation'!$A181,Table13[[Country Name]:[Economic Structure]],3,FALSE),"")</f>
        <v>Resource-Dependent</v>
      </c>
      <c r="D181" s="15" t="str">
        <f>IFERROR(VLOOKUP('Data cosolidation'!$A181,Table19[[Country]:[Vulnerability Level]],7,FALSE),"")</f>
        <v>High Vulnerability (&gt; 0.50)</v>
      </c>
      <c r="E181" s="15" t="s">
        <v>16</v>
      </c>
      <c r="F181" s="15">
        <f>IFERROR(IF(Table2[[#This Row],[Net Zero Target Status]]="No Net Zero Target/Proposed"," ",VLOOKUP('Data cosolidation'!$A181,'Netzero target status'!$A$1:$J$200,9,FALSE)),"")</f>
        <v>2050</v>
      </c>
      <c r="G181" s="15" t="str">
        <f>IFERROR(VLOOKUP('Data cosolidation'!$A181,'Netzero target status'!$A$1:$J$150,10,FALSE),"")</f>
        <v>In policy document</v>
      </c>
      <c r="H181" s="166">
        <f>IFERROR(VLOOKUP('Data cosolidation'!$A181,'GHGs emission_2021'!$B$1:$E$211,4,FALSE),"")</f>
        <v>9.6409981982956001</v>
      </c>
      <c r="I181" s="17">
        <f>IFERROR(IF(OR(Table2[[#This Row],[Status]]="In law",Table2[[#This Row],[Status]]="In policy document"), 1/('Data cosolidation'!$F181-2021)," ")," ")</f>
        <v>3.4482758620689655E-2</v>
      </c>
      <c r="J181" s="123">
        <f>IFERROR(Table2[[#This Row],[Calculated DAF_2021]]*Table2[[#This Row],[GHG Emissions (2023, Mtonnes CO2​ eq.)]],"")</f>
        <v>0.33244821373433103</v>
      </c>
      <c r="K181" s="15" t="s">
        <v>37</v>
      </c>
    </row>
    <row r="182" spans="1:11" x14ac:dyDescent="0.3">
      <c r="A182" s="127" t="s">
        <v>78</v>
      </c>
      <c r="B182" s="15" t="str">
        <f>IFERROR(VLOOKUP('Data cosolidation'!$A182,Table13[[Country Name]:[Development Tier]],2,),"")</f>
        <v>Tier 4 (Low)</v>
      </c>
      <c r="C182" s="15" t="str">
        <f>IFERROR(VLOOKUP('Data cosolidation'!$A182,Table13[[Country Name]:[Economic Structure]],3,FALSE),"")</f>
        <v>Resource-Dependent</v>
      </c>
      <c r="D182" s="119" t="str">
        <f>IFERROR(VLOOKUP('Data cosolidation'!$A182,Table19[[Country]:[Vulnerability Level]],7,FALSE),"")</f>
        <v>High Vulnerability (&gt; 0.50)</v>
      </c>
      <c r="E182" s="15" t="s">
        <v>20</v>
      </c>
      <c r="F182" s="15" t="str">
        <f>IFERROR(IF(Table2[[#This Row],[Net Zero Target Status]]="No Net Zero Target/Proposed"," ",VLOOKUP('Data cosolidation'!$A182,'Netzero target status'!$A$1:$J$200,9,FALSE)),"")</f>
        <v xml:space="preserve"> </v>
      </c>
      <c r="G182" s="15" t="str">
        <f>IFERROR(VLOOKUP('Data cosolidation'!$A182,'Netzero target status'!$A$1:$J$150,10,FALSE),"")</f>
        <v>Proposed / in discussion</v>
      </c>
      <c r="H182" s="166">
        <f>IFERROR(VLOOKUP('Data cosolidation'!$A182,'GHGs emission_2021'!$B$1:$E$211,4,FALSE),"")</f>
        <v>2.0071829501919001</v>
      </c>
      <c r="I182" s="17" t="str">
        <f>IFERROR(IF(OR(Table2[[#This Row],[Status]]="In law",Table2[[#This Row],[Status]]="In policy document"), 1/('Data cosolidation'!$F182-2021)," ")," ")</f>
        <v xml:space="preserve"> </v>
      </c>
      <c r="J182" s="122" t="str">
        <f>IFERROR(Table2[[#This Row],[Calculated DAF_2021]]*Table2[[#This Row],[GHG Emissions (2023, Mtonnes CO2​ eq.)]],"")</f>
        <v/>
      </c>
      <c r="K182" s="119" t="s">
        <v>35</v>
      </c>
    </row>
    <row r="183" spans="1:11" x14ac:dyDescent="0.3">
      <c r="A183" s="26" t="s">
        <v>83</v>
      </c>
      <c r="B183" s="15" t="str">
        <f>IFERROR(VLOOKUP('Data cosolidation'!$A183,Table13[[Country Name]:[Development Tier]],2,),"")</f>
        <v>Tier 2 (Medium-High)</v>
      </c>
      <c r="C183" s="15" t="str">
        <f>IFERROR(VLOOKUP('Data cosolidation'!$A183,Table13[[Country Name]:[Economic Structure]],3,FALSE),"")</f>
        <v>Services-Dominant</v>
      </c>
      <c r="D183" s="15" t="str">
        <f>IFERROR(VLOOKUP('Data cosolidation'!$A183,Table19[[Country]:[Vulnerability Level]],7,FALSE),"")</f>
        <v>High Vulnerability (&gt; 0.50)</v>
      </c>
      <c r="E183" s="15" t="s">
        <v>16</v>
      </c>
      <c r="F183" s="15">
        <f>IFERROR(IF(Table2[[#This Row],[Net Zero Target Status]]="No Net Zero Target/Proposed"," ",VLOOKUP('Data cosolidation'!$A183,'Netzero target status'!$A$1:$J$200,9,FALSE)),"")</f>
        <v>2050</v>
      </c>
      <c r="G183" s="15" t="str">
        <f>IFERROR(VLOOKUP('Data cosolidation'!$A183,'Netzero target status'!$A$1:$J$150,10,FALSE),"")</f>
        <v>In policy document</v>
      </c>
      <c r="H183" s="166" t="str">
        <f>IFERROR(VLOOKUP('Data cosolidation'!$A183,'GHGs emission_2021'!$B$1:$E$211,4,FALSE),"")</f>
        <v/>
      </c>
      <c r="I183" s="17">
        <f>IFERROR(IF(OR(Table2[[#This Row],[Status]]="In law",Table2[[#This Row],[Status]]="In policy document"), 1/('Data cosolidation'!$F183-2021)," ")," ")</f>
        <v>3.4482758620689655E-2</v>
      </c>
      <c r="J183" s="123" t="str">
        <f>IFERROR(Table2[[#This Row],[Calculated DAF_2021]]*Table2[[#This Row],[GHG Emissions (2023, Mtonnes CO2​ eq.)]],"")</f>
        <v/>
      </c>
      <c r="K183" s="15" t="s">
        <v>37</v>
      </c>
    </row>
    <row r="184" spans="1:11" x14ac:dyDescent="0.3">
      <c r="A184" s="127" t="s">
        <v>82</v>
      </c>
      <c r="B184" s="15" t="str">
        <f>IFERROR(VLOOKUP('Data cosolidation'!$A184,Table13[[Country Name]:[Development Tier]],2,),"")</f>
        <v>Tier 3 (Medium)</v>
      </c>
      <c r="C184" s="15" t="str">
        <f>IFERROR(VLOOKUP('Data cosolidation'!$A184,Table13[[Country Name]:[Economic Structure]],3,FALSE),"")</f>
        <v>Agriculture-Dominant</v>
      </c>
      <c r="D184" s="119" t="str">
        <f>IFERROR(VLOOKUP('Data cosolidation'!$A184,Table19[[Country]:[Vulnerability Level]],7,FALSE),"")</f>
        <v>High Vulnerability (&gt; 0.50)</v>
      </c>
      <c r="E184" s="119" t="s">
        <v>16</v>
      </c>
      <c r="F184" s="15">
        <f>IFERROR(IF(Table2[[#This Row],[Net Zero Target Status]]="No Net Zero Target/Proposed"," ",VLOOKUP('Data cosolidation'!$A184,'Netzero target status'!$A$1:$J$200,9,FALSE)),"")</f>
        <v>2050</v>
      </c>
      <c r="G184" s="15" t="str">
        <f>IFERROR(VLOOKUP('Data cosolidation'!$A184,'Netzero target status'!$A$1:$J$150,10,FALSE),"")</f>
        <v>In policy document</v>
      </c>
      <c r="H184" s="166">
        <f>IFERROR(VLOOKUP('Data cosolidation'!$A184,'GHGs emission_2021'!$B$1:$E$211,4,FALSE),"")</f>
        <v>0.76176779618891</v>
      </c>
      <c r="I184" s="17">
        <f>IFERROR(IF(OR(Table2[[#This Row],[Status]]="In law",Table2[[#This Row],[Status]]="In policy document"), 1/('Data cosolidation'!$F184-2021)," ")," ")</f>
        <v>3.4482758620689655E-2</v>
      </c>
      <c r="J184" s="122">
        <f>IFERROR(Table2[[#This Row],[Calculated DAF_2021]]*Table2[[#This Row],[GHG Emissions (2023, Mtonnes CO2​ eq.)]],"")</f>
        <v>2.6267855040996897E-2</v>
      </c>
      <c r="K184" s="119" t="s">
        <v>37</v>
      </c>
    </row>
    <row r="185" spans="1:11" x14ac:dyDescent="0.3">
      <c r="A185" s="127" t="s">
        <v>84</v>
      </c>
      <c r="B185" s="15" t="str">
        <f>IFERROR(VLOOKUP('Data cosolidation'!$A185,Table13[[Country Name]:[Development Tier]],2,),"")</f>
        <v>Tier 3 (Medium)</v>
      </c>
      <c r="C185" s="15" t="str">
        <f>IFERROR(VLOOKUP('Data cosolidation'!$A185,Table13[[Country Name]:[Economic Structure]],3,FALSE),"")</f>
        <v>Agriculture-Dominant</v>
      </c>
      <c r="D185" s="119" t="str">
        <f>IFERROR(VLOOKUP('Data cosolidation'!$A185,Table19[[Country]:[Vulnerability Level]],7,FALSE),"")</f>
        <v>High Vulnerability (&gt; 0.50)</v>
      </c>
      <c r="E185" s="119" t="s">
        <v>16</v>
      </c>
      <c r="F185" s="15">
        <f>IFERROR(IF(Table2[[#This Row],[Net Zero Target Status]]="No Net Zero Target/Proposed"," ",VLOOKUP('Data cosolidation'!$A185,'Netzero target status'!$A$1:$J$200,9,FALSE)),"")</f>
        <v>2050</v>
      </c>
      <c r="G185" s="15" t="str">
        <f>IFERROR(VLOOKUP('Data cosolidation'!$A185,'Netzero target status'!$A$1:$J$150,10,FALSE),"")</f>
        <v>In policy document</v>
      </c>
      <c r="H185" s="166">
        <f>IFERROR(VLOOKUP('Data cosolidation'!$A185,'GHGs emission_2021'!$B$1:$E$211,4,FALSE),"")</f>
        <v>0.72081774636639995</v>
      </c>
      <c r="I185" s="17">
        <f>IFERROR(IF(OR(Table2[[#This Row],[Status]]="In law",Table2[[#This Row],[Status]]="In policy document"), 1/('Data cosolidation'!$F185-2021)," ")," ")</f>
        <v>3.4482758620689655E-2</v>
      </c>
      <c r="J185" s="122">
        <f>IFERROR(Table2[[#This Row],[Calculated DAF_2021]]*Table2[[#This Row],[GHG Emissions (2023, Mtonnes CO2​ eq.)]],"")</f>
        <v>2.4855784357462066E-2</v>
      </c>
      <c r="K185" s="119" t="s">
        <v>37</v>
      </c>
    </row>
    <row r="186" spans="1:11" x14ac:dyDescent="0.3">
      <c r="A186" s="128" t="s">
        <v>85</v>
      </c>
      <c r="B186" s="15" t="str">
        <f>IFERROR(VLOOKUP('Data cosolidation'!$A186,Table13[[Country Name]:[Development Tier]],2,),"")</f>
        <v>Tier 4 (Low)</v>
      </c>
      <c r="C186" s="15">
        <f>IFERROR(VLOOKUP('Data cosolidation'!$A186,Table13[[Country Name]:[Economic Structure]],3,FALSE),"")</f>
        <v>0</v>
      </c>
      <c r="D186" s="124" t="str">
        <f>IFERROR(VLOOKUP('Data cosolidation'!$A186,Table19[[Country]:[Vulnerability Level]],7,FALSE),"")</f>
        <v>High Vulnerability (&gt; 0.50)</v>
      </c>
      <c r="E186" s="124" t="s">
        <v>16</v>
      </c>
      <c r="F186" s="15">
        <f>IFERROR(IF(Table2[[#This Row],[Net Zero Target Status]]="No Net Zero Target/Proposed"," ",VLOOKUP('Data cosolidation'!$A186,'Netzero target status'!$A$1:$J$200,9,FALSE)),"")</f>
        <v>2050</v>
      </c>
      <c r="G186" s="15" t="str">
        <f>IFERROR(VLOOKUP('Data cosolidation'!$A186,'Netzero target status'!$A$1:$J$150,10,FALSE),"")</f>
        <v>In policy document</v>
      </c>
      <c r="H186" s="166" t="str">
        <f>IFERROR(VLOOKUP('Data cosolidation'!$A186,'GHGs emission_2021'!$B$1:$E$211,4,FALSE),"")</f>
        <v/>
      </c>
      <c r="I186" s="17">
        <f>IFERROR(IF(OR(Table2[[#This Row],[Status]]="In law",Table2[[#This Row],[Status]]="In policy document"), 1/('Data cosolidation'!$F186-2021)," ")," ")</f>
        <v>3.4482758620689655E-2</v>
      </c>
      <c r="J186" s="125" t="str">
        <f>IFERROR(Table2[[#This Row],[Calculated DAF_2021]]*Table2[[#This Row],[GHG Emissions (2023, Mtonnes CO2​ eq.)]],"")</f>
        <v/>
      </c>
      <c r="K186" s="124" t="s">
        <v>37</v>
      </c>
    </row>
    <row r="189" spans="1:11" x14ac:dyDescent="0.3">
      <c r="A189" s="126" t="s">
        <v>0</v>
      </c>
      <c r="B189" s="114" t="s">
        <v>1</v>
      </c>
      <c r="C189" s="114" t="s">
        <v>2</v>
      </c>
      <c r="D189" s="115" t="s">
        <v>3</v>
      </c>
      <c r="E189" s="115" t="s">
        <v>4</v>
      </c>
      <c r="F189" s="116" t="s">
        <v>5</v>
      </c>
      <c r="G189" s="115" t="s">
        <v>30</v>
      </c>
      <c r="H189" s="114" t="s">
        <v>6</v>
      </c>
      <c r="I189" s="117" t="s">
        <v>7</v>
      </c>
      <c r="J189" s="118" t="s">
        <v>8</v>
      </c>
      <c r="K189" s="129" t="s">
        <v>241</v>
      </c>
    </row>
    <row r="190" spans="1:11" x14ac:dyDescent="0.3">
      <c r="A190" s="135" t="s">
        <v>45</v>
      </c>
      <c r="B190" s="132" t="str">
        <f>IFERROR(VLOOKUP('Data cosolidation'!$A190,Table13[[Country Name]:[Development Tier]],2,),"")</f>
        <v>Tier 2 (Medium-High)</v>
      </c>
      <c r="C190" s="132" t="str">
        <f>IFERROR(VLOOKUP('Data cosolidation'!$A190,Table13[[Country Name]:[Economic Structure]],3,FALSE),"")</f>
        <v>Industry-Dominant</v>
      </c>
      <c r="D190" s="132" t="str">
        <f>IFERROR(VLOOKUP('Data cosolidation'!$A190,Table19[[Country]:[Vulnerability Level]],7,FALSE),"")</f>
        <v>High Vulnerability (&gt; 0.50)</v>
      </c>
      <c r="E190" s="132" t="s">
        <v>246</v>
      </c>
      <c r="F190" s="160" t="str">
        <f>IFERROR(IF(Table2[[#This Row],[Net Zero Target Status]]="No Net Zero Target/Proposed"," ",VLOOKUP('Data cosolidation'!$A190,'Netzero target status'!$A$1:$J$200,9,FALSE)),"")</f>
        <v/>
      </c>
      <c r="G190" s="132" t="str">
        <f>IFERROR(VLOOKUP('Data cosolidation'!$A190,'Netzero target status'!$A$1:$J$150,10,FALSE),"")</f>
        <v>In law</v>
      </c>
      <c r="H190" s="174">
        <f>IFERROR(VLOOKUP('Data cosolidation'!$A190,'GHGs emission_2021'!$B$1:$E$211,4,FALSE),"")</f>
        <v>3.2548573740653</v>
      </c>
      <c r="I190" s="133" t="str">
        <f>IFERROR(IF(OR(Table2[[#This Row],[Status]]="In law",Table2[[#This Row],[Status]]="In policy document"), 1/('Data cosolidation'!$F169-2021)," ")," ")</f>
        <v xml:space="preserve"> </v>
      </c>
      <c r="J190" s="134" t="str">
        <f>IFERROR(Table2[[#This Row],[Calculated DAF_2021]]*Table2[[#This Row],[GHG Emissions (2023, Mtonnes CO2​ eq.)]],"")</f>
        <v/>
      </c>
      <c r="K190" s="132" t="str">
        <f>IFERROR(VLOOKUP('Data cosolidation'!$A190,Table19[[Country]:[Vulnerability Level]],6,FALSE),"")</f>
        <v>In law</v>
      </c>
    </row>
    <row r="191" spans="1:11" x14ac:dyDescent="0.3">
      <c r="A191" s="135" t="s">
        <v>195</v>
      </c>
      <c r="B191" s="132" t="str">
        <f>IFERROR(VLOOKUP('Data cosolidation'!$A191,Table13[[Country Name]:[Development Tier]],2,),"")</f>
        <v>Tier 2 (Medium-High)</v>
      </c>
      <c r="C191" s="132" t="str">
        <f>IFERROR(VLOOKUP('Data cosolidation'!$A191,Table13[[Country Name]:[Economic Structure]],3,FALSE),"")</f>
        <v>Industry-Dominant</v>
      </c>
      <c r="D191" s="132" t="str">
        <f>IFERROR(VLOOKUP('Data cosolidation'!$A191,Table19[[Country]:[Vulnerability Level]],7,FALSE),"")</f>
        <v>Medium Vulnerability (0.40 - 0.50)</v>
      </c>
      <c r="E191" s="132" t="s">
        <v>246</v>
      </c>
      <c r="F191" s="160" t="str">
        <f>IFERROR(IF(Table2[[#This Row],[Net Zero Target Status]]="No Net Zero Target/Proposed"," ",VLOOKUP('Data cosolidation'!$A191,'Netzero target status'!$A$1:$J$200,9,FALSE)),"")</f>
        <v/>
      </c>
      <c r="G191" s="132" t="str">
        <f>IFERROR(VLOOKUP('Data cosolidation'!$A191,'Netzero target status'!$A$1:$J$150,10,FALSE),"")</f>
        <v>In policy document</v>
      </c>
      <c r="H191" s="174">
        <f>IFERROR(VLOOKUP('Data cosolidation'!$A191,'GHGs emission_2021'!$B$1:$E$211,4,FALSE),"")</f>
        <v>21.402080428809001</v>
      </c>
      <c r="I191" s="133" t="str">
        <f>IFERROR(IF(OR(Table2[[#This Row],[Status]]="In law",Table2[[#This Row],[Status]]="In policy document"), 1/('Data cosolidation'!$F170-2021)," ")," ")</f>
        <v xml:space="preserve"> </v>
      </c>
      <c r="J191" s="134" t="str">
        <f>IFERROR(Table2[[#This Row],[Calculated DAF_2021]]*Table2[[#This Row],[GHG Emissions (2023, Mtonnes CO2​ eq.)]],"")</f>
        <v/>
      </c>
      <c r="K191" s="132" t="str">
        <f>IFERROR(VLOOKUP('Data cosolidation'!$A191,Table19[[Country]:[Vulnerability Level]],6,FALSE),"")</f>
        <v>In policy document</v>
      </c>
    </row>
    <row r="192" spans="1:11" x14ac:dyDescent="0.3">
      <c r="A192" s="135" t="s">
        <v>185</v>
      </c>
      <c r="B192" s="132" t="str">
        <f>IFERROR(VLOOKUP('Data cosolidation'!$A192,Table13[[Country Name]:[Development Tier]],2,),"")</f>
        <v>Tier 2 (Medium-High)</v>
      </c>
      <c r="C192" s="132" t="str">
        <f>IFERROR(VLOOKUP('Data cosolidation'!$A192,Table13[[Country Name]:[Economic Structure]],3,FALSE),"")</f>
        <v>Services-Dominant</v>
      </c>
      <c r="D192" s="132" t="str">
        <f>IFERROR(VLOOKUP('Data cosolidation'!$A192,Table19[[Country]:[Vulnerability Level]],7,FALSE),"")</f>
        <v>Medium Vulnerability (0.40 - 0.50)</v>
      </c>
      <c r="E192" s="132" t="s">
        <v>246</v>
      </c>
      <c r="F192" s="160" t="str">
        <f>IFERROR(IF(Table2[[#This Row],[Net Zero Target Status]]="No Net Zero Target/Proposed"," ",VLOOKUP('Data cosolidation'!$A192,'Netzero target status'!$A$1:$J$200,9,FALSE)),"")</f>
        <v/>
      </c>
      <c r="G192" s="132" t="str">
        <f>IFERROR(VLOOKUP('Data cosolidation'!$A192,'Netzero target status'!$A$1:$J$150,10,FALSE),"")</f>
        <v>In policy document</v>
      </c>
      <c r="H192" s="174">
        <f>IFERROR(VLOOKUP('Data cosolidation'!$A192,'GHGs emission_2021'!$B$1:$E$211,4,FALSE),"")</f>
        <v>21.281689073780999</v>
      </c>
      <c r="I192" s="133" t="str">
        <f>IFERROR(IF(OR(Table2[[#This Row],[Status]]="In law",Table2[[#This Row],[Status]]="In policy document"), 1/('Data cosolidation'!$F171-2021)," ")," ")</f>
        <v xml:space="preserve"> </v>
      </c>
      <c r="J192" s="134" t="str">
        <f>IFERROR(Table2[[#This Row],[Calculated DAF_2021]]*Table2[[#This Row],[GHG Emissions (2023, Mtonnes CO2​ eq.)]],"")</f>
        <v/>
      </c>
      <c r="K192" s="132" t="str">
        <f>IFERROR(VLOOKUP('Data cosolidation'!$A192,Table19[[Country]:[Vulnerability Level]],6,FALSE),"")</f>
        <v>In policy document</v>
      </c>
    </row>
    <row r="193" spans="1:11" x14ac:dyDescent="0.3">
      <c r="A193" s="135" t="s">
        <v>63</v>
      </c>
      <c r="B193" s="132" t="str">
        <f>IFERROR(VLOOKUP('Data cosolidation'!$A193,Table13[[Country Name]:[Development Tier]],2,),"")</f>
        <v>Tier 3 (Medium)</v>
      </c>
      <c r="C193" s="132" t="str">
        <f>IFERROR(VLOOKUP('Data cosolidation'!$A193,Table13[[Country Name]:[Economic Structure]],3,FALSE),"")</f>
        <v>Industry-Dominant</v>
      </c>
      <c r="D193" s="132" t="str">
        <f>IFERROR(VLOOKUP('Data cosolidation'!$A193,Table19[[Country]:[Vulnerability Level]],7,FALSE),"")</f>
        <v>High Vulnerability (&gt; 0.50)</v>
      </c>
      <c r="E193" s="132" t="s">
        <v>246</v>
      </c>
      <c r="F193" s="160" t="str">
        <f>IFERROR(IF(Table2[[#This Row],[Net Zero Target Status]]="No Net Zero Target/Proposed"," ",VLOOKUP('Data cosolidation'!$A193,'Netzero target status'!$A$1:$J$200,9,FALSE)),"")</f>
        <v/>
      </c>
      <c r="G193" s="132" t="str">
        <f>IFERROR(VLOOKUP('Data cosolidation'!$A193,'Netzero target status'!$A$1:$J$150,10,FALSE),"")</f>
        <v>In policy document</v>
      </c>
      <c r="H193" s="174">
        <f>IFERROR(VLOOKUP('Data cosolidation'!$A193,'GHGs emission_2021'!$B$1:$E$211,4,FALSE),"")</f>
        <v>16.509274363264002</v>
      </c>
      <c r="I193" s="133" t="str">
        <f>IFERROR(IF(OR(Table2[[#This Row],[Status]]="In law",Table2[[#This Row],[Status]]="In policy document"), 1/('Data cosolidation'!$F172-2021)," ")," ")</f>
        <v xml:space="preserve"> </v>
      </c>
      <c r="J193" s="134" t="str">
        <f>IFERROR(Table2[[#This Row],[Calculated DAF_2021]]*Table2[[#This Row],[GHG Emissions (2023, Mtonnes CO2​ eq.)]],"")</f>
        <v/>
      </c>
      <c r="K193" s="132" t="str">
        <f>IFERROR(VLOOKUP('Data cosolidation'!$A193,Table19[[Country]:[Vulnerability Level]],6,FALSE),"")</f>
        <v>In policy document</v>
      </c>
    </row>
    <row r="194" spans="1:11" x14ac:dyDescent="0.3">
      <c r="A194" s="26" t="s">
        <v>183</v>
      </c>
      <c r="B194" s="132" t="str">
        <f>IFERROR(VLOOKUP('Data cosolidation'!$A194,Table13[[Country Name]:[Development Tier]],2,),"")</f>
        <v>Tier 2 (Medium-High)</v>
      </c>
      <c r="C194" s="132" t="str">
        <f>IFERROR(VLOOKUP('Data cosolidation'!$A194,Table13[[Country Name]:[Economic Structure]],3,FALSE),"")</f>
        <v>Services-Dominant</v>
      </c>
      <c r="D194" s="132" t="str">
        <f>IFERROR(VLOOKUP('Data cosolidation'!$A194,Table19[[Country]:[Vulnerability Level]],7,FALSE),"")</f>
        <v>Medium Vulnerability (0.40 - 0.50)</v>
      </c>
      <c r="E194" s="132" t="s">
        <v>246</v>
      </c>
      <c r="F194" s="15" t="str">
        <f>IFERROR(IF(Table2[[#This Row],[Net Zero Target Status]]="No Net Zero Target/Proposed"," ",VLOOKUP('Data cosolidation'!$A194,'Netzero target status'!$A$1:$J$200,9,FALSE)),"")</f>
        <v/>
      </c>
      <c r="G194" s="132" t="str">
        <f>IFERROR(VLOOKUP('Data cosolidation'!$A194,'Netzero target status'!$A$1:$J$150,10,FALSE),"")</f>
        <v>Achieved (self-declared)</v>
      </c>
      <c r="H194" s="174">
        <f>IFERROR(VLOOKUP('Data cosolidation'!$A194,'GHGs emission_2021'!$B$1:$E$211,4,FALSE),"")</f>
        <v>3.7377177696646</v>
      </c>
      <c r="I194" s="17" t="str">
        <f>IFERROR(IF(OR(Table2[[#This Row],[Status]]="In law",Table2[[#This Row],[Status]]="In policy document"), 1/('Data cosolidation'!$F173-2021)," ")," ")</f>
        <v xml:space="preserve"> </v>
      </c>
      <c r="J194" s="123" t="str">
        <f>IFERROR(Table2[[#This Row],[Calculated DAF_2021]]*Table2[[#This Row],[GHG Emissions (2023, Mtonnes CO2​ eq.)]],"")</f>
        <v/>
      </c>
      <c r="K194" s="132" t="str">
        <f>IFERROR(VLOOKUP('Data cosolidation'!$A194,Table19[[Country]:[Vulnerability Level]],6,FALSE),"")</f>
        <v>Achieved (self-declared)</v>
      </c>
    </row>
    <row r="195" spans="1:11" x14ac:dyDescent="0.3">
      <c r="A195" s="127" t="s">
        <v>137</v>
      </c>
      <c r="B195" s="132" t="str">
        <f>IFERROR(VLOOKUP('Data cosolidation'!$A195,Table13[[Country Name]:[Development Tier]],2,),"")</f>
        <v>Tier 1 (High)</v>
      </c>
      <c r="C195" s="132" t="str">
        <f>IFERROR(VLOOKUP('Data cosolidation'!$A195,Table13[[Country Name]:[Economic Structure]],3,FALSE),"")</f>
        <v>Industry-Dominant</v>
      </c>
      <c r="D195" s="132" t="str">
        <f>IFERROR(VLOOKUP('Data cosolidation'!$A195,Table19[[Country]:[Vulnerability Level]],7,FALSE),"")</f>
        <v>Low Vulnerability (0.30 - 0.40)</v>
      </c>
      <c r="E195" s="132" t="s">
        <v>246</v>
      </c>
      <c r="F195" s="119" t="str">
        <f>IFERROR(IF(Table2[[#This Row],[Net Zero Target Status]]="No Net Zero Target/Proposed"," ",VLOOKUP('Data cosolidation'!$A195,'Netzero target status'!$A$1:$J$200,9,FALSE)),"")</f>
        <v/>
      </c>
      <c r="G195" s="132" t="str">
        <f>IFERROR(VLOOKUP('Data cosolidation'!$A195,'Netzero target status'!$A$1:$J$150,10,FALSE),"")</f>
        <v>Proposed / in discussion</v>
      </c>
      <c r="H195" s="174">
        <f>IFERROR(VLOOKUP('Data cosolidation'!$A195,'GHGs emission_2021'!$B$1:$E$211,4,FALSE),"")</f>
        <v>34.187024015246998</v>
      </c>
      <c r="I195" s="121" t="str">
        <f>IFERROR(IF(OR(Table2[[#This Row],[Status]]="In law",Table2[[#This Row],[Status]]="In policy document"), 1/('Data cosolidation'!$F174-2021)," ")," ")</f>
        <v xml:space="preserve"> </v>
      </c>
      <c r="J195" s="122" t="str">
        <f>IFERROR(Table2[[#This Row],[Calculated DAF_2021]]*Table2[[#This Row],[GHG Emissions (2023, Mtonnes CO2​ eq.)]],"")</f>
        <v/>
      </c>
      <c r="K195" s="132" t="str">
        <f>IFERROR(VLOOKUP('Data cosolidation'!$A195,Table19[[Country]:[Vulnerability Level]],6,FALSE),"")</f>
        <v>Proposed / in discussion</v>
      </c>
    </row>
    <row r="196" spans="1:11" x14ac:dyDescent="0.3">
      <c r="A196" s="127" t="s">
        <v>203</v>
      </c>
      <c r="B196" s="132" t="str">
        <f>IFERROR(VLOOKUP('Data cosolidation'!$A196,Table13[[Country Name]:[Development Tier]],2,),"")</f>
        <v>Tier 2 (Medium-High)</v>
      </c>
      <c r="C196" s="132" t="str">
        <f>IFERROR(VLOOKUP('Data cosolidation'!$A196,Table13[[Country Name]:[Economic Structure]],3,FALSE),"")</f>
        <v>Services-Dominant</v>
      </c>
      <c r="D196" s="132" t="str">
        <f>IFERROR(VLOOKUP('Data cosolidation'!$A196,Table19[[Country]:[Vulnerability Level]],7,FALSE),"")</f>
        <v>Medium Vulnerability (0.40 - 0.50)</v>
      </c>
      <c r="E196" s="132" t="s">
        <v>246</v>
      </c>
      <c r="F196" s="119" t="str">
        <f>IFERROR(IF(Table2[[#This Row],[Net Zero Target Status]]="No Net Zero Target/Proposed"," ",VLOOKUP('Data cosolidation'!$A196,'Netzero target status'!$A$1:$J$200,9,FALSE)),"")</f>
        <v/>
      </c>
      <c r="G196" s="132" t="str">
        <f>IFERROR(VLOOKUP('Data cosolidation'!$A196,'Netzero target status'!$A$1:$J$150,10,FALSE),"")</f>
        <v/>
      </c>
      <c r="H196" s="174">
        <f>IFERROR(VLOOKUP('Data cosolidation'!$A196,'GHGs emission_2021'!$B$1:$E$211,4,FALSE),"")</f>
        <v>1.2315183876125</v>
      </c>
      <c r="I196" s="121" t="str">
        <f>IFERROR(IF(OR(Table2[[#This Row],[Status]]="In law",Table2[[#This Row],[Status]]="In policy document"), 1/('Data cosolidation'!$F197-2021)," ")," ")</f>
        <v xml:space="preserve"> </v>
      </c>
      <c r="J196" s="122" t="str">
        <f>IFERROR(Table2[[#This Row],[Calculated DAF_2021]]*Table2[[#This Row],[GHG Emissions (2023, Mtonnes CO2​ eq.)]],"")</f>
        <v/>
      </c>
      <c r="K196" s="132" t="str">
        <f>IFERROR(VLOOKUP('Data cosolidation'!$A196,Table19[[Country]:[Vulnerability Level]],6,FALSE),"")</f>
        <v xml:space="preserve"> </v>
      </c>
    </row>
    <row r="197" spans="1:11" x14ac:dyDescent="0.3">
      <c r="A197" s="127" t="s">
        <v>198</v>
      </c>
      <c r="B197" s="132" t="str">
        <f>IFERROR(VLOOKUP('Data cosolidation'!$A197,Table13[[Country Name]:[Development Tier]],2,),"")</f>
        <v>Tier 2 (Medium-High)</v>
      </c>
      <c r="C197" s="132" t="str">
        <f>IFERROR(VLOOKUP('Data cosolidation'!$A197,Table13[[Country Name]:[Economic Structure]],3,FALSE),"")</f>
        <v>Resource-Dependent</v>
      </c>
      <c r="D197" s="132" t="str">
        <f>IFERROR(VLOOKUP('Data cosolidation'!$A197,Table19[[Country]:[Vulnerability Level]],7,FALSE),"")</f>
        <v>Medium Vulnerability (0.40 - 0.50)</v>
      </c>
      <c r="E197" s="132" t="s">
        <v>246</v>
      </c>
      <c r="F197" s="119" t="str">
        <f>IFERROR(IF(Table2[[#This Row],[Net Zero Target Status]]="No Net Zero Target/Proposed"," ",VLOOKUP('Data cosolidation'!$A197,'Netzero target status'!$A$1:$J$200,9,FALSE)),"")</f>
        <v/>
      </c>
      <c r="G197" s="132" t="str">
        <f>IFERROR(VLOOKUP('Data cosolidation'!$A197,'Netzero target status'!$A$1:$J$150,10,FALSE),"")</f>
        <v>Achieved (self-declared)</v>
      </c>
      <c r="H197" s="174">
        <f>IFERROR(VLOOKUP('Data cosolidation'!$A197,'GHGs emission_2021'!$B$1:$E$211,4,FALSE),"")</f>
        <v>8.1909886010150004</v>
      </c>
      <c r="I197" s="121" t="str">
        <f>IFERROR(IF(OR(Table2[[#This Row],[Status]]="In law",Table2[[#This Row],[Status]]="In policy document"), 1/('Data cosolidation'!$F174-2021)," ")," ")</f>
        <v xml:space="preserve"> </v>
      </c>
      <c r="J197" s="122" t="str">
        <f>IFERROR(Table2[[#This Row],[Calculated DAF_2021]]*Table2[[#This Row],[GHG Emissions (2023, Mtonnes CO2​ eq.)]],"")</f>
        <v/>
      </c>
      <c r="K197" s="132" t="str">
        <f>IFERROR(VLOOKUP('Data cosolidation'!$A197,Table19[[Country]:[Vulnerability Level]],6,FALSE),"")</f>
        <v>Achieved (self-declared)</v>
      </c>
    </row>
  </sheetData>
  <sortState xmlns:xlrd2="http://schemas.microsoft.com/office/spreadsheetml/2017/richdata2" ref="M1:M150">
    <sortCondition ref="M1:M150"/>
  </sortState>
  <phoneticPr fontId="5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2F463-689E-4FA1-9C44-E1AE6427A6A0}">
  <dimension ref="A1:O211"/>
  <sheetViews>
    <sheetView workbookViewId="0">
      <selection activeCell="G20" sqref="G20"/>
    </sheetView>
  </sheetViews>
  <sheetFormatPr defaultRowHeight="14.4" x14ac:dyDescent="0.3"/>
  <cols>
    <col min="1" max="1" width="15.5546875" customWidth="1"/>
    <col min="2" max="2" width="31" customWidth="1"/>
    <col min="3" max="5" width="15.5546875" customWidth="1"/>
    <col min="7" max="7" width="46" customWidth="1"/>
    <col min="11" max="11" width="52.6640625" customWidth="1"/>
    <col min="12" max="12" width="33.6640625" customWidth="1"/>
    <col min="13" max="13" width="22.109375" customWidth="1"/>
  </cols>
  <sheetData>
    <row r="1" spans="1:15" ht="28.8" x14ac:dyDescent="0.3">
      <c r="A1" t="s">
        <v>247</v>
      </c>
      <c r="B1" s="2" t="s">
        <v>0</v>
      </c>
      <c r="C1" s="2" t="s">
        <v>248</v>
      </c>
      <c r="D1" s="2" t="s">
        <v>249</v>
      </c>
      <c r="E1" s="2" t="s">
        <v>250</v>
      </c>
      <c r="K1" s="4" t="s">
        <v>251</v>
      </c>
      <c r="L1" s="4" t="s">
        <v>252</v>
      </c>
      <c r="M1" s="4" t="s">
        <v>253</v>
      </c>
    </row>
    <row r="2" spans="1:15" x14ac:dyDescent="0.3">
      <c r="A2" t="s">
        <v>254</v>
      </c>
      <c r="B2" s="3" t="s">
        <v>255</v>
      </c>
      <c r="C2">
        <v>0.53120151173687002</v>
      </c>
      <c r="D2">
        <v>0.53360308772876996</v>
      </c>
      <c r="E2">
        <v>0.56149760455404996</v>
      </c>
      <c r="K2" s="4" t="s">
        <v>88</v>
      </c>
      <c r="L2" s="5">
        <v>528149.46</v>
      </c>
      <c r="M2" s="4" t="s">
        <v>256</v>
      </c>
      <c r="O2">
        <f>L2/10^6</f>
        <v>0.52814945999999996</v>
      </c>
    </row>
    <row r="3" spans="1:15" x14ac:dyDescent="0.3">
      <c r="A3" t="s">
        <v>257</v>
      </c>
      <c r="B3" s="3" t="s">
        <v>41</v>
      </c>
      <c r="C3">
        <v>27.643074354633001</v>
      </c>
      <c r="D3">
        <v>28.614071224157001</v>
      </c>
      <c r="E3">
        <v>29.460052109846</v>
      </c>
      <c r="K3" s="4" t="s">
        <v>215</v>
      </c>
      <c r="L3" s="5">
        <v>77532.350000000006</v>
      </c>
      <c r="M3" s="4" t="s">
        <v>256</v>
      </c>
      <c r="O3">
        <f t="shared" ref="O3:O44" si="0">L3/10^6</f>
        <v>7.753235E-2</v>
      </c>
    </row>
    <row r="4" spans="1:15" x14ac:dyDescent="0.3">
      <c r="A4" t="s">
        <v>258</v>
      </c>
      <c r="B4" s="3" t="s">
        <v>42</v>
      </c>
      <c r="C4">
        <v>64.408994316500994</v>
      </c>
      <c r="D4">
        <v>67.210841707450996</v>
      </c>
      <c r="E4">
        <v>67.700756247715006</v>
      </c>
      <c r="K4" s="4" t="s">
        <v>127</v>
      </c>
      <c r="L4" s="5">
        <v>99886.91</v>
      </c>
      <c r="M4" s="4" t="s">
        <v>256</v>
      </c>
      <c r="O4">
        <f t="shared" si="0"/>
        <v>9.9886910000000009E-2</v>
      </c>
    </row>
    <row r="5" spans="1:15" x14ac:dyDescent="0.3">
      <c r="A5" t="s">
        <v>259</v>
      </c>
      <c r="B5" s="3" t="s">
        <v>260</v>
      </c>
      <c r="C5">
        <v>2.5224274136699001E-2</v>
      </c>
      <c r="D5">
        <v>2.5068397633333999E-2</v>
      </c>
      <c r="E5">
        <v>2.6210752219878002E-2</v>
      </c>
      <c r="K5" s="4" t="s">
        <v>90</v>
      </c>
      <c r="L5" s="5">
        <v>116914.83</v>
      </c>
      <c r="M5" s="4" t="s">
        <v>256</v>
      </c>
      <c r="O5">
        <f t="shared" si="0"/>
        <v>0.11691483</v>
      </c>
    </row>
    <row r="6" spans="1:15" x14ac:dyDescent="0.3">
      <c r="A6" t="s">
        <v>261</v>
      </c>
      <c r="B6" s="3" t="s">
        <v>262</v>
      </c>
      <c r="C6">
        <v>335.72872927984002</v>
      </c>
      <c r="D6">
        <v>416.95342184754003</v>
      </c>
      <c r="E6">
        <v>498.17811441524998</v>
      </c>
      <c r="K6" s="4" t="s">
        <v>129</v>
      </c>
      <c r="L6" s="5">
        <v>53687.199999999997</v>
      </c>
      <c r="M6" s="4" t="s">
        <v>256</v>
      </c>
      <c r="O6">
        <f t="shared" si="0"/>
        <v>5.3687199999999997E-2</v>
      </c>
    </row>
    <row r="7" spans="1:15" x14ac:dyDescent="0.3">
      <c r="A7" t="s">
        <v>263</v>
      </c>
      <c r="B7" s="3" t="s">
        <v>124</v>
      </c>
      <c r="C7">
        <v>8.3952513127839996</v>
      </c>
      <c r="D7">
        <v>7.8120217685800997</v>
      </c>
      <c r="E7">
        <v>7.6736715330197001</v>
      </c>
      <c r="K7" s="4" t="s">
        <v>214</v>
      </c>
      <c r="L7" s="5">
        <v>679531.05</v>
      </c>
      <c r="M7" s="4" t="s">
        <v>256</v>
      </c>
      <c r="O7">
        <f t="shared" si="0"/>
        <v>0.67953105000000003</v>
      </c>
    </row>
    <row r="8" spans="1:15" x14ac:dyDescent="0.3">
      <c r="A8" t="s">
        <v>264</v>
      </c>
      <c r="B8" s="3" t="s">
        <v>265</v>
      </c>
      <c r="C8">
        <v>2.3344196423725001</v>
      </c>
      <c r="D8">
        <v>2.4196201026511002</v>
      </c>
      <c r="E8">
        <v>2.5321443120251002</v>
      </c>
      <c r="K8" s="4" t="s">
        <v>130</v>
      </c>
      <c r="L8" s="5">
        <v>22669.75</v>
      </c>
      <c r="M8" s="4" t="s">
        <v>256</v>
      </c>
      <c r="O8">
        <f t="shared" si="0"/>
        <v>2.2669749999999999E-2</v>
      </c>
    </row>
    <row r="9" spans="1:15" x14ac:dyDescent="0.3">
      <c r="A9" t="s">
        <v>266</v>
      </c>
      <c r="B9" s="3" t="s">
        <v>136</v>
      </c>
      <c r="C9">
        <v>256.96488078086003</v>
      </c>
      <c r="D9">
        <v>267.63292900207</v>
      </c>
      <c r="E9">
        <v>267.82319378585998</v>
      </c>
      <c r="K9" s="4" t="s">
        <v>105</v>
      </c>
      <c r="L9" s="5">
        <v>7490.62</v>
      </c>
      <c r="M9" s="4" t="s">
        <v>256</v>
      </c>
      <c r="O9">
        <f t="shared" si="0"/>
        <v>7.4906199999999999E-3</v>
      </c>
    </row>
    <row r="10" spans="1:15" x14ac:dyDescent="0.3">
      <c r="A10" t="s">
        <v>267</v>
      </c>
      <c r="B10" s="3" t="s">
        <v>143</v>
      </c>
      <c r="C10">
        <v>367.61397944532001</v>
      </c>
      <c r="D10">
        <v>374.76126393141999</v>
      </c>
      <c r="E10">
        <v>365.68461861929001</v>
      </c>
      <c r="K10" s="4" t="s">
        <v>222</v>
      </c>
      <c r="L10" s="5">
        <v>119776.47</v>
      </c>
      <c r="M10" s="4" t="s">
        <v>256</v>
      </c>
      <c r="O10">
        <f t="shared" si="0"/>
        <v>0.11977647</v>
      </c>
    </row>
    <row r="11" spans="1:15" x14ac:dyDescent="0.3">
      <c r="A11" t="s">
        <v>268</v>
      </c>
      <c r="B11" s="3" t="s">
        <v>125</v>
      </c>
      <c r="C11">
        <v>10.671376412756</v>
      </c>
      <c r="D11">
        <v>10.364538219570001</v>
      </c>
      <c r="E11">
        <v>10.836336950669001</v>
      </c>
      <c r="K11" s="4" t="s">
        <v>94</v>
      </c>
      <c r="L11" s="5">
        <v>43143.76</v>
      </c>
      <c r="M11" s="4" t="s">
        <v>256</v>
      </c>
      <c r="O11">
        <f t="shared" si="0"/>
        <v>4.3143760000000003E-2</v>
      </c>
    </row>
    <row r="12" spans="1:15" x14ac:dyDescent="0.3">
      <c r="A12" t="s">
        <v>269</v>
      </c>
      <c r="B12" s="3" t="s">
        <v>172</v>
      </c>
      <c r="C12">
        <v>0.37104908368405998</v>
      </c>
      <c r="D12">
        <v>0.37226967088858998</v>
      </c>
      <c r="E12">
        <v>0.38855617147726002</v>
      </c>
      <c r="K12" s="4" t="s">
        <v>108</v>
      </c>
      <c r="L12" s="5">
        <v>12315.65</v>
      </c>
      <c r="M12" s="4" t="s">
        <v>256</v>
      </c>
      <c r="O12">
        <f t="shared" si="0"/>
        <v>1.2315649999999999E-2</v>
      </c>
    </row>
    <row r="13" spans="1:15" x14ac:dyDescent="0.3">
      <c r="A13" t="s">
        <v>270</v>
      </c>
      <c r="B13" s="3" t="s">
        <v>88</v>
      </c>
      <c r="C13">
        <v>580.73783380247005</v>
      </c>
      <c r="D13">
        <v>569.01029804204995</v>
      </c>
      <c r="E13">
        <v>571.83984854670996</v>
      </c>
      <c r="K13" s="4" t="s">
        <v>271</v>
      </c>
      <c r="L13" s="5">
        <v>3468394.08</v>
      </c>
      <c r="M13" s="4" t="s">
        <v>272</v>
      </c>
      <c r="O13">
        <f t="shared" si="0"/>
        <v>3.4683940799999999</v>
      </c>
    </row>
    <row r="14" spans="1:15" x14ac:dyDescent="0.3">
      <c r="A14" t="s">
        <v>273</v>
      </c>
      <c r="B14" s="3" t="s">
        <v>215</v>
      </c>
      <c r="C14">
        <v>80.724159206338001</v>
      </c>
      <c r="D14">
        <v>75.408468643277004</v>
      </c>
      <c r="E14">
        <v>72.921492529811999</v>
      </c>
      <c r="K14" s="4" t="s">
        <v>219</v>
      </c>
      <c r="L14" s="5">
        <v>47799.49</v>
      </c>
      <c r="M14" s="4" t="s">
        <v>256</v>
      </c>
      <c r="O14">
        <f t="shared" si="0"/>
        <v>4.779949E-2</v>
      </c>
    </row>
    <row r="15" spans="1:15" x14ac:dyDescent="0.3">
      <c r="A15" t="s">
        <v>274</v>
      </c>
      <c r="B15" s="3" t="s">
        <v>189</v>
      </c>
      <c r="C15">
        <v>56.986171373616003</v>
      </c>
      <c r="D15">
        <v>59.026282347161001</v>
      </c>
      <c r="E15">
        <v>62.550294041306003</v>
      </c>
      <c r="K15" s="4" t="s">
        <v>96</v>
      </c>
      <c r="L15" s="5">
        <v>414973.81</v>
      </c>
      <c r="M15" s="4" t="s">
        <v>256</v>
      </c>
      <c r="O15">
        <f t="shared" si="0"/>
        <v>0.41497381</v>
      </c>
    </row>
    <row r="16" spans="1:15" x14ac:dyDescent="0.3">
      <c r="A16" t="s">
        <v>275</v>
      </c>
      <c r="B16" s="3" t="s">
        <v>48</v>
      </c>
      <c r="C16">
        <v>6.8353520173701003</v>
      </c>
      <c r="D16">
        <v>6.9961858028336996</v>
      </c>
      <c r="E16">
        <v>7.0491399156994001</v>
      </c>
      <c r="K16" s="4" t="s">
        <v>220</v>
      </c>
      <c r="L16" s="5">
        <v>746243.61</v>
      </c>
      <c r="M16" s="4" t="s">
        <v>256</v>
      </c>
      <c r="O16">
        <f t="shared" si="0"/>
        <v>0.74624360999999995</v>
      </c>
    </row>
    <row r="17" spans="1:15" x14ac:dyDescent="0.3">
      <c r="A17" t="s">
        <v>276</v>
      </c>
      <c r="B17" s="3" t="s">
        <v>90</v>
      </c>
      <c r="C17">
        <v>119.75269745651001</v>
      </c>
      <c r="D17">
        <v>112.27966756945</v>
      </c>
      <c r="E17">
        <v>106.37018790875</v>
      </c>
      <c r="K17" s="4" t="s">
        <v>106</v>
      </c>
      <c r="L17" s="5">
        <v>67614.990000000005</v>
      </c>
      <c r="M17" s="4" t="s">
        <v>256</v>
      </c>
      <c r="O17">
        <f t="shared" si="0"/>
        <v>6.761499E-2</v>
      </c>
    </row>
    <row r="18" spans="1:15" x14ac:dyDescent="0.3">
      <c r="A18" t="s">
        <v>277</v>
      </c>
      <c r="B18" s="3" t="s">
        <v>44</v>
      </c>
      <c r="C18">
        <v>16.018630172984</v>
      </c>
      <c r="D18">
        <v>16.614973157310999</v>
      </c>
      <c r="E18">
        <v>16.699491601106999</v>
      </c>
      <c r="K18" s="4" t="s">
        <v>109</v>
      </c>
      <c r="L18" s="5">
        <v>62391.22</v>
      </c>
      <c r="M18" s="4" t="s">
        <v>256</v>
      </c>
      <c r="O18">
        <f t="shared" si="0"/>
        <v>6.2391220000000004E-2</v>
      </c>
    </row>
    <row r="19" spans="1:15" x14ac:dyDescent="0.3">
      <c r="A19" t="s">
        <v>278</v>
      </c>
      <c r="B19" s="3" t="s">
        <v>47</v>
      </c>
      <c r="C19">
        <v>33.644499380257997</v>
      </c>
      <c r="D19">
        <v>34.021026341332004</v>
      </c>
      <c r="E19">
        <v>34.456815083210998</v>
      </c>
      <c r="K19" s="4" t="s">
        <v>97</v>
      </c>
      <c r="L19" s="5">
        <v>2868.53</v>
      </c>
      <c r="M19" s="4" t="s">
        <v>256</v>
      </c>
      <c r="O19">
        <f t="shared" si="0"/>
        <v>2.8685300000000002E-3</v>
      </c>
    </row>
    <row r="20" spans="1:15" x14ac:dyDescent="0.3">
      <c r="A20" t="s">
        <v>279</v>
      </c>
      <c r="B20" s="3" t="s">
        <v>43</v>
      </c>
      <c r="C20">
        <v>269.41105417915998</v>
      </c>
      <c r="D20">
        <v>278.48885646560001</v>
      </c>
      <c r="E20">
        <v>281.38053496815002</v>
      </c>
      <c r="K20" s="4" t="s">
        <v>98</v>
      </c>
      <c r="L20" s="5">
        <v>61539.040000000001</v>
      </c>
      <c r="M20" s="4" t="s">
        <v>256</v>
      </c>
      <c r="O20">
        <f t="shared" si="0"/>
        <v>6.1539040000000003E-2</v>
      </c>
    </row>
    <row r="21" spans="1:15" x14ac:dyDescent="0.3">
      <c r="A21" t="s">
        <v>280</v>
      </c>
      <c r="B21" s="3" t="s">
        <v>129</v>
      </c>
      <c r="C21">
        <v>60.029908911077001</v>
      </c>
      <c r="D21">
        <v>64.232607296639003</v>
      </c>
      <c r="E21">
        <v>53.372279020840999</v>
      </c>
      <c r="K21" s="4" t="s">
        <v>99</v>
      </c>
      <c r="L21" s="5">
        <v>410751.78</v>
      </c>
      <c r="M21" s="4" t="s">
        <v>256</v>
      </c>
      <c r="O21">
        <f t="shared" si="0"/>
        <v>0.41075178000000001</v>
      </c>
    </row>
    <row r="22" spans="1:15" x14ac:dyDescent="0.3">
      <c r="A22" t="s">
        <v>281</v>
      </c>
      <c r="B22" s="3" t="s">
        <v>173</v>
      </c>
      <c r="C22">
        <v>63.387757963304999</v>
      </c>
      <c r="D22">
        <v>62.505471168993999</v>
      </c>
      <c r="E22">
        <v>63.733860649409003</v>
      </c>
      <c r="K22" s="4" t="s">
        <v>89</v>
      </c>
      <c r="L22" s="5">
        <v>1121798.24</v>
      </c>
      <c r="M22" s="4" t="s">
        <v>256</v>
      </c>
      <c r="O22">
        <f t="shared" si="0"/>
        <v>1.1217982399999999</v>
      </c>
    </row>
    <row r="23" spans="1:15" x14ac:dyDescent="0.3">
      <c r="A23" t="s">
        <v>282</v>
      </c>
      <c r="B23" s="3" t="s">
        <v>171</v>
      </c>
      <c r="C23">
        <v>1.9488209119194999</v>
      </c>
      <c r="D23">
        <v>1.9575175242031</v>
      </c>
      <c r="E23">
        <v>2.0502828926944998</v>
      </c>
      <c r="K23" s="4" t="s">
        <v>107</v>
      </c>
      <c r="L23" s="5">
        <v>11130.63</v>
      </c>
      <c r="M23" s="4" t="s">
        <v>256</v>
      </c>
      <c r="O23">
        <f t="shared" si="0"/>
        <v>1.1130629999999999E-2</v>
      </c>
    </row>
    <row r="24" spans="1:15" x14ac:dyDescent="0.3">
      <c r="A24" t="s">
        <v>283</v>
      </c>
      <c r="B24" s="3" t="s">
        <v>128</v>
      </c>
      <c r="C24">
        <v>30.278663079885</v>
      </c>
      <c r="D24">
        <v>30.239699527970998</v>
      </c>
      <c r="E24">
        <v>29.397991348245998</v>
      </c>
      <c r="K24" s="4" t="s">
        <v>216</v>
      </c>
      <c r="L24" s="4">
        <v>148.97</v>
      </c>
      <c r="M24" s="4" t="s">
        <v>256</v>
      </c>
      <c r="O24">
        <f t="shared" si="0"/>
        <v>1.4897000000000001E-4</v>
      </c>
    </row>
    <row r="25" spans="1:15" x14ac:dyDescent="0.3">
      <c r="A25" t="s">
        <v>284</v>
      </c>
      <c r="B25" s="3" t="s">
        <v>127</v>
      </c>
      <c r="C25">
        <v>88.695163074364999</v>
      </c>
      <c r="D25">
        <v>86.803112417416997</v>
      </c>
      <c r="E25">
        <v>84.277601484293001</v>
      </c>
      <c r="K25" s="4" t="s">
        <v>110</v>
      </c>
      <c r="L25" s="5">
        <v>19926.37</v>
      </c>
      <c r="M25" s="4" t="s">
        <v>256</v>
      </c>
      <c r="O25">
        <f t="shared" si="0"/>
        <v>1.9926369999999999E-2</v>
      </c>
    </row>
    <row r="26" spans="1:15" x14ac:dyDescent="0.3">
      <c r="A26" t="s">
        <v>285</v>
      </c>
      <c r="B26" s="3" t="s">
        <v>158</v>
      </c>
      <c r="C26">
        <v>0.86808393443562004</v>
      </c>
      <c r="D26">
        <v>0.89140919099370997</v>
      </c>
      <c r="E26">
        <v>0.92034733748830999</v>
      </c>
      <c r="K26" s="4" t="s">
        <v>93</v>
      </c>
      <c r="L26" s="5">
        <v>9158.42</v>
      </c>
      <c r="M26" s="4" t="s">
        <v>256</v>
      </c>
      <c r="O26">
        <f t="shared" si="0"/>
        <v>9.1584200000000004E-3</v>
      </c>
    </row>
    <row r="27" spans="1:15" x14ac:dyDescent="0.3">
      <c r="A27" t="s">
        <v>286</v>
      </c>
      <c r="B27" s="3" t="s">
        <v>287</v>
      </c>
      <c r="C27">
        <v>0.35957600503156001</v>
      </c>
      <c r="D27">
        <v>0.36064964688082002</v>
      </c>
      <c r="E27">
        <v>0.37883791454079002</v>
      </c>
      <c r="K27" s="4" t="s">
        <v>100</v>
      </c>
      <c r="L27" s="5">
        <v>1844.75</v>
      </c>
      <c r="M27" s="4" t="s">
        <v>256</v>
      </c>
      <c r="O27">
        <f t="shared" si="0"/>
        <v>1.84475E-3</v>
      </c>
    </row>
    <row r="28" spans="1:15" x14ac:dyDescent="0.3">
      <c r="A28" t="s">
        <v>288</v>
      </c>
      <c r="B28" s="3" t="s">
        <v>190</v>
      </c>
      <c r="C28">
        <v>52.108473859321002</v>
      </c>
      <c r="D28">
        <v>53.502498564028997</v>
      </c>
      <c r="E28">
        <v>55.185652756247002</v>
      </c>
      <c r="K28" s="4" t="s">
        <v>225</v>
      </c>
      <c r="L28" s="4">
        <v>79.44</v>
      </c>
      <c r="M28" s="4" t="s">
        <v>256</v>
      </c>
      <c r="O28">
        <f t="shared" si="0"/>
        <v>7.9439999999999998E-5</v>
      </c>
    </row>
    <row r="29" spans="1:15" x14ac:dyDescent="0.3">
      <c r="A29" t="s">
        <v>289</v>
      </c>
      <c r="B29" s="3" t="s">
        <v>139</v>
      </c>
      <c r="C29">
        <v>1294.5114654998999</v>
      </c>
      <c r="D29">
        <v>1298.4893548008999</v>
      </c>
      <c r="E29">
        <v>1300.1688666752</v>
      </c>
      <c r="K29" s="4" t="s">
        <v>101</v>
      </c>
      <c r="L29" s="5">
        <v>158198.53</v>
      </c>
      <c r="M29" s="4" t="s">
        <v>256</v>
      </c>
      <c r="O29">
        <f t="shared" si="0"/>
        <v>0.15819853</v>
      </c>
    </row>
    <row r="30" spans="1:15" x14ac:dyDescent="0.3">
      <c r="A30" t="s">
        <v>290</v>
      </c>
      <c r="B30" s="3" t="s">
        <v>126</v>
      </c>
      <c r="C30">
        <v>0.94943904588873995</v>
      </c>
      <c r="D30">
        <v>0.95183285563030995</v>
      </c>
      <c r="E30">
        <v>0.98904380539195003</v>
      </c>
      <c r="K30" s="4" t="s">
        <v>91</v>
      </c>
      <c r="L30" s="5">
        <v>75993.41</v>
      </c>
      <c r="M30" s="4" t="s">
        <v>256</v>
      </c>
      <c r="O30">
        <f t="shared" si="0"/>
        <v>7.5993409999999997E-2</v>
      </c>
    </row>
    <row r="31" spans="1:15" x14ac:dyDescent="0.3">
      <c r="A31" t="s">
        <v>291</v>
      </c>
      <c r="B31" s="3" t="s">
        <v>175</v>
      </c>
      <c r="C31">
        <v>12.332308870815</v>
      </c>
      <c r="D31">
        <v>11.887321509211001</v>
      </c>
      <c r="E31">
        <v>12.157942508343</v>
      </c>
      <c r="K31" s="4" t="s">
        <v>221</v>
      </c>
      <c r="L31" s="5">
        <v>48930.29</v>
      </c>
      <c r="M31" s="4" t="s">
        <v>256</v>
      </c>
      <c r="O31">
        <f t="shared" si="0"/>
        <v>4.8930290000000001E-2</v>
      </c>
    </row>
    <row r="32" spans="1:15" x14ac:dyDescent="0.3">
      <c r="A32" t="s">
        <v>292</v>
      </c>
      <c r="B32" s="3" t="s">
        <v>45</v>
      </c>
      <c r="C32">
        <v>3.1869727105351999</v>
      </c>
      <c r="D32">
        <v>3.2176067598542999</v>
      </c>
      <c r="E32">
        <v>3.2548573740653</v>
      </c>
      <c r="K32" s="4" t="s">
        <v>114</v>
      </c>
      <c r="L32" s="5">
        <v>376966.57</v>
      </c>
      <c r="M32" s="4" t="s">
        <v>256</v>
      </c>
      <c r="O32">
        <f t="shared" si="0"/>
        <v>0.37696657</v>
      </c>
    </row>
    <row r="33" spans="1:15" x14ac:dyDescent="0.3">
      <c r="A33" t="s">
        <v>293</v>
      </c>
      <c r="B33" s="3" t="s">
        <v>191</v>
      </c>
      <c r="C33">
        <v>11.547632921361</v>
      </c>
      <c r="D33">
        <v>12.392716895811001</v>
      </c>
      <c r="E33">
        <v>12.712755146957001</v>
      </c>
      <c r="K33" s="4" t="s">
        <v>102</v>
      </c>
      <c r="L33" s="5">
        <v>48674.29</v>
      </c>
      <c r="M33" s="4" t="s">
        <v>256</v>
      </c>
      <c r="O33">
        <f t="shared" si="0"/>
        <v>4.8674290000000002E-2</v>
      </c>
    </row>
    <row r="34" spans="1:15" x14ac:dyDescent="0.3">
      <c r="A34" t="s">
        <v>294</v>
      </c>
      <c r="B34" s="3" t="s">
        <v>49</v>
      </c>
      <c r="C34">
        <v>12.626826019388</v>
      </c>
      <c r="D34">
        <v>13.024278712284</v>
      </c>
      <c r="E34">
        <v>12.502621395350999</v>
      </c>
      <c r="K34" s="4" t="s">
        <v>174</v>
      </c>
      <c r="L34" s="5">
        <v>111173.22</v>
      </c>
      <c r="M34" s="4" t="s">
        <v>256</v>
      </c>
      <c r="O34">
        <f t="shared" si="0"/>
        <v>0.11117322</v>
      </c>
    </row>
    <row r="35" spans="1:15" x14ac:dyDescent="0.3">
      <c r="A35" t="s">
        <v>295</v>
      </c>
      <c r="B35" s="3" t="s">
        <v>214</v>
      </c>
      <c r="C35">
        <v>728.26791422891995</v>
      </c>
      <c r="D35">
        <v>745.24507928919002</v>
      </c>
      <c r="E35">
        <v>747.67802680902003</v>
      </c>
      <c r="K35" s="4" t="s">
        <v>133</v>
      </c>
      <c r="L35" s="5">
        <v>2389882.16</v>
      </c>
      <c r="M35" s="4" t="s">
        <v>256</v>
      </c>
      <c r="O35">
        <f t="shared" si="0"/>
        <v>2.38988216</v>
      </c>
    </row>
    <row r="36" spans="1:15" x14ac:dyDescent="0.3">
      <c r="A36" t="s">
        <v>296</v>
      </c>
      <c r="B36" s="3" t="s">
        <v>217</v>
      </c>
      <c r="C36">
        <v>46.731464855931002</v>
      </c>
      <c r="D36">
        <v>43.562653687880001</v>
      </c>
      <c r="E36">
        <v>43.446393813877002</v>
      </c>
      <c r="G36" s="130"/>
      <c r="K36" s="4" t="s">
        <v>111</v>
      </c>
      <c r="L36" s="5">
        <v>39970.620000000003</v>
      </c>
      <c r="M36" s="4" t="s">
        <v>256</v>
      </c>
      <c r="O36">
        <f t="shared" si="0"/>
        <v>3.9970620000000005E-2</v>
      </c>
    </row>
    <row r="37" spans="1:15" x14ac:dyDescent="0.3">
      <c r="A37" t="s">
        <v>297</v>
      </c>
      <c r="B37" s="3" t="s">
        <v>115</v>
      </c>
      <c r="C37">
        <v>125.29078184797</v>
      </c>
      <c r="D37">
        <v>125.38799071912</v>
      </c>
      <c r="E37">
        <v>121.46313217391</v>
      </c>
      <c r="K37" s="4" t="s">
        <v>112</v>
      </c>
      <c r="L37" s="5">
        <v>15310.87</v>
      </c>
      <c r="M37" s="4" t="s">
        <v>256</v>
      </c>
      <c r="O37">
        <f t="shared" si="0"/>
        <v>1.5310870000000001E-2</v>
      </c>
    </row>
    <row r="38" spans="1:15" x14ac:dyDescent="0.3">
      <c r="A38" t="s">
        <v>298</v>
      </c>
      <c r="B38" s="3" t="s">
        <v>140</v>
      </c>
      <c r="C38">
        <v>15175.619086802</v>
      </c>
      <c r="D38">
        <v>15159.641989692</v>
      </c>
      <c r="E38">
        <v>15943.986552905</v>
      </c>
      <c r="K38" s="4" t="s">
        <v>103</v>
      </c>
      <c r="L38" s="5">
        <v>286346.99</v>
      </c>
      <c r="M38" s="4" t="s">
        <v>256</v>
      </c>
      <c r="O38">
        <f t="shared" si="0"/>
        <v>0.28634698999999997</v>
      </c>
    </row>
    <row r="39" spans="1:15" x14ac:dyDescent="0.3">
      <c r="A39" t="s">
        <v>299</v>
      </c>
      <c r="B39" s="3" t="s">
        <v>206</v>
      </c>
      <c r="C39">
        <v>31.528556513510001</v>
      </c>
      <c r="D39">
        <v>32.168696026372999</v>
      </c>
      <c r="E39">
        <v>32.184005493065001</v>
      </c>
      <c r="K39" s="4" t="s">
        <v>95</v>
      </c>
      <c r="L39" s="5">
        <v>42932.74</v>
      </c>
      <c r="M39" s="4" t="s">
        <v>256</v>
      </c>
      <c r="O39">
        <f t="shared" si="0"/>
        <v>4.2932739999999997E-2</v>
      </c>
    </row>
    <row r="40" spans="1:15" x14ac:dyDescent="0.3">
      <c r="A40" t="s">
        <v>300</v>
      </c>
      <c r="B40" s="3" t="s">
        <v>205</v>
      </c>
      <c r="C40">
        <v>38.888254927379002</v>
      </c>
      <c r="D40">
        <v>39.489190547714003</v>
      </c>
      <c r="E40">
        <v>39.377188823330997</v>
      </c>
      <c r="K40" s="4" t="s">
        <v>217</v>
      </c>
      <c r="L40" s="5">
        <v>44008.23</v>
      </c>
      <c r="M40" s="4" t="s">
        <v>256</v>
      </c>
      <c r="O40">
        <f t="shared" si="0"/>
        <v>4.4008230000000002E-2</v>
      </c>
    </row>
    <row r="41" spans="1:15" x14ac:dyDescent="0.3">
      <c r="A41" t="s">
        <v>301</v>
      </c>
      <c r="B41" s="3" t="s">
        <v>302</v>
      </c>
      <c r="C41">
        <v>52.235304109879998</v>
      </c>
      <c r="D41">
        <v>55.589587101332</v>
      </c>
      <c r="E41">
        <v>56.105911645372998</v>
      </c>
      <c r="K41" s="4" t="s">
        <v>145</v>
      </c>
      <c r="L41" s="5">
        <v>564411.75</v>
      </c>
      <c r="M41" s="4" t="s">
        <v>256</v>
      </c>
      <c r="O41">
        <f t="shared" si="0"/>
        <v>0.56441174999999999</v>
      </c>
    </row>
    <row r="42" spans="1:15" x14ac:dyDescent="0.3">
      <c r="A42" t="s">
        <v>303</v>
      </c>
      <c r="B42" s="3" t="s">
        <v>39</v>
      </c>
      <c r="C42">
        <v>23.130555268377002</v>
      </c>
      <c r="D42">
        <v>23.727010388534001</v>
      </c>
      <c r="E42">
        <v>23.702014388194002</v>
      </c>
      <c r="K42" s="4" t="s">
        <v>152</v>
      </c>
      <c r="L42" s="5">
        <v>243369.34</v>
      </c>
      <c r="M42" s="4" t="s">
        <v>256</v>
      </c>
      <c r="O42">
        <f t="shared" si="0"/>
        <v>0.24336933999999999</v>
      </c>
    </row>
    <row r="43" spans="1:15" x14ac:dyDescent="0.3">
      <c r="A43" t="s">
        <v>304</v>
      </c>
      <c r="B43" s="3" t="s">
        <v>305</v>
      </c>
      <c r="C43">
        <v>0.14259350950874999</v>
      </c>
      <c r="D43">
        <v>0.14976391184164001</v>
      </c>
      <c r="E43">
        <v>0.15431817447160001</v>
      </c>
      <c r="K43" s="4" t="s">
        <v>218</v>
      </c>
      <c r="L43" s="5">
        <v>417144.38</v>
      </c>
      <c r="M43" s="4" t="s">
        <v>256</v>
      </c>
      <c r="O43">
        <f t="shared" si="0"/>
        <v>0.41714437999999998</v>
      </c>
    </row>
    <row r="44" spans="1:15" x14ac:dyDescent="0.3">
      <c r="A44" t="s">
        <v>306</v>
      </c>
      <c r="B44" s="3" t="s">
        <v>179</v>
      </c>
      <c r="C44">
        <v>208.0762554664</v>
      </c>
      <c r="D44">
        <v>213.1061421311</v>
      </c>
      <c r="E44">
        <v>223.96663405241</v>
      </c>
      <c r="K44" s="4" t="s">
        <v>104</v>
      </c>
      <c r="L44" s="5">
        <v>5585582.46</v>
      </c>
      <c r="M44" s="4" t="s">
        <v>256</v>
      </c>
      <c r="O44">
        <f t="shared" si="0"/>
        <v>5.5855824600000004</v>
      </c>
    </row>
    <row r="45" spans="1:15" x14ac:dyDescent="0.3">
      <c r="A45" t="s">
        <v>307</v>
      </c>
      <c r="B45" s="3" t="s">
        <v>82</v>
      </c>
      <c r="C45">
        <v>0.77358584028980004</v>
      </c>
      <c r="D45">
        <v>0.75769031982845003</v>
      </c>
      <c r="E45">
        <v>0.76176779618891</v>
      </c>
      <c r="K45" t="s">
        <v>308</v>
      </c>
    </row>
    <row r="46" spans="1:15" x14ac:dyDescent="0.3">
      <c r="A46" t="s">
        <v>309</v>
      </c>
      <c r="B46" s="3" t="s">
        <v>203</v>
      </c>
      <c r="C46">
        <v>1.2129128149463</v>
      </c>
      <c r="D46">
        <v>1.2607099344238999</v>
      </c>
      <c r="E46">
        <v>1.2315183876125</v>
      </c>
    </row>
    <row r="47" spans="1:15" x14ac:dyDescent="0.3">
      <c r="A47" t="s">
        <v>310</v>
      </c>
      <c r="B47" s="3" t="s">
        <v>134</v>
      </c>
      <c r="C47">
        <v>15.686380627353</v>
      </c>
      <c r="D47">
        <v>15.927069034574</v>
      </c>
      <c r="E47">
        <v>16.468143919330998</v>
      </c>
    </row>
    <row r="48" spans="1:15" x14ac:dyDescent="0.3">
      <c r="A48" t="s">
        <v>311</v>
      </c>
      <c r="B48" s="3" t="s">
        <v>155</v>
      </c>
      <c r="C48">
        <v>38.849350080908998</v>
      </c>
      <c r="D48">
        <v>38.236827276360003</v>
      </c>
      <c r="E48">
        <v>39.400331633766001</v>
      </c>
    </row>
    <row r="49" spans="1:7" x14ac:dyDescent="0.3">
      <c r="A49" t="s">
        <v>312</v>
      </c>
      <c r="B49" s="3" t="s">
        <v>313</v>
      </c>
      <c r="C49">
        <v>0.36924074140265001</v>
      </c>
      <c r="D49">
        <v>0.37096621611196001</v>
      </c>
      <c r="E49">
        <v>0.39013759296905998</v>
      </c>
    </row>
    <row r="50" spans="1:7" x14ac:dyDescent="0.3">
      <c r="A50" t="s">
        <v>314</v>
      </c>
      <c r="B50" s="3" t="s">
        <v>105</v>
      </c>
      <c r="C50">
        <v>9.6143929394349001</v>
      </c>
      <c r="D50">
        <v>10.076377301249</v>
      </c>
      <c r="E50">
        <v>10.324656394181</v>
      </c>
    </row>
    <row r="51" spans="1:7" x14ac:dyDescent="0.3">
      <c r="A51" t="s">
        <v>315</v>
      </c>
      <c r="B51" s="3" t="s">
        <v>222</v>
      </c>
      <c r="C51">
        <v>123.43237359788</v>
      </c>
      <c r="D51">
        <v>123.93098060341001</v>
      </c>
      <c r="E51">
        <v>114.43841612935999</v>
      </c>
    </row>
    <row r="52" spans="1:7" x14ac:dyDescent="0.3">
      <c r="A52" t="s">
        <v>316</v>
      </c>
      <c r="B52" s="3" t="s">
        <v>220</v>
      </c>
      <c r="C52">
        <v>783.48862532211001</v>
      </c>
      <c r="D52">
        <v>761.98352337759002</v>
      </c>
      <c r="E52">
        <v>681.81032815186995</v>
      </c>
    </row>
    <row r="53" spans="1:7" x14ac:dyDescent="0.3">
      <c r="A53" t="s">
        <v>317</v>
      </c>
      <c r="B53" s="3" t="s">
        <v>51</v>
      </c>
      <c r="C53">
        <v>2.1484094890547998</v>
      </c>
      <c r="D53">
        <v>2.1219155624694999</v>
      </c>
      <c r="E53">
        <v>2.1324079847021999</v>
      </c>
    </row>
    <row r="54" spans="1:7" x14ac:dyDescent="0.3">
      <c r="A54" t="s">
        <v>318</v>
      </c>
      <c r="B54" s="3" t="s">
        <v>156</v>
      </c>
      <c r="C54">
        <v>0.14225812984271999</v>
      </c>
      <c r="D54">
        <v>0.14257915690732001</v>
      </c>
      <c r="E54">
        <v>0.14691940907449</v>
      </c>
    </row>
    <row r="55" spans="1:7" x14ac:dyDescent="0.3">
      <c r="A55" t="s">
        <v>319</v>
      </c>
      <c r="B55" s="3" t="s">
        <v>94</v>
      </c>
      <c r="C55">
        <v>44.940952530611</v>
      </c>
      <c r="D55">
        <v>43.226134428027997</v>
      </c>
      <c r="E55">
        <v>41.831473036828001</v>
      </c>
    </row>
    <row r="56" spans="1:7" x14ac:dyDescent="0.3">
      <c r="A56" t="s">
        <v>320</v>
      </c>
      <c r="B56" s="3" t="s">
        <v>160</v>
      </c>
      <c r="C56">
        <v>46.207989139666999</v>
      </c>
      <c r="D56">
        <v>46.412379588679997</v>
      </c>
      <c r="E56">
        <v>48.396213040657997</v>
      </c>
    </row>
    <row r="57" spans="1:7" x14ac:dyDescent="0.3">
      <c r="A57" t="s">
        <v>321</v>
      </c>
      <c r="B57" s="3" t="s">
        <v>146</v>
      </c>
      <c r="C57">
        <v>253.94568704026</v>
      </c>
      <c r="D57">
        <v>263.21612126612001</v>
      </c>
      <c r="E57">
        <v>256.79213126858002</v>
      </c>
    </row>
    <row r="58" spans="1:7" x14ac:dyDescent="0.3">
      <c r="A58" t="s">
        <v>322</v>
      </c>
      <c r="B58" s="3" t="s">
        <v>157</v>
      </c>
      <c r="C58">
        <v>68.625705650360004</v>
      </c>
      <c r="D58">
        <v>70.664161020205995</v>
      </c>
      <c r="E58">
        <v>73.604607615068005</v>
      </c>
    </row>
    <row r="59" spans="1:7" x14ac:dyDescent="0.3">
      <c r="A59" t="s">
        <v>323</v>
      </c>
      <c r="B59" s="3" t="s">
        <v>192</v>
      </c>
      <c r="C59">
        <v>332.30600241228001</v>
      </c>
      <c r="D59">
        <v>333.34389615641999</v>
      </c>
      <c r="E59">
        <v>335.96804878175999</v>
      </c>
    </row>
    <row r="60" spans="1:7" x14ac:dyDescent="0.3">
      <c r="A60" t="s">
        <v>324</v>
      </c>
      <c r="B60" s="3" t="s">
        <v>53</v>
      </c>
      <c r="C60">
        <v>6.3818432619268997</v>
      </c>
      <c r="D60">
        <v>6.3690019398819002</v>
      </c>
      <c r="E60">
        <v>6.4018203690061002</v>
      </c>
    </row>
    <row r="61" spans="1:7" x14ac:dyDescent="0.3">
      <c r="A61" t="s">
        <v>325</v>
      </c>
      <c r="B61" s="3" t="s">
        <v>326</v>
      </c>
      <c r="C61">
        <v>0.65034224418572995</v>
      </c>
      <c r="D61">
        <v>0.68088324490503005</v>
      </c>
      <c r="E61">
        <v>0.68479507293984998</v>
      </c>
    </row>
    <row r="62" spans="1:7" x14ac:dyDescent="0.3">
      <c r="A62" t="s">
        <v>327</v>
      </c>
      <c r="B62" s="3" t="s">
        <v>103</v>
      </c>
      <c r="C62">
        <v>308.59537068415</v>
      </c>
      <c r="D62">
        <v>304.88633036956003</v>
      </c>
      <c r="E62">
        <v>285.38389989719002</v>
      </c>
      <c r="G62" s="130"/>
    </row>
    <row r="63" spans="1:7" x14ac:dyDescent="0.3">
      <c r="A63" t="s">
        <v>328</v>
      </c>
      <c r="B63" s="3" t="s">
        <v>108</v>
      </c>
      <c r="C63">
        <v>15.283585452578</v>
      </c>
      <c r="D63">
        <v>15.568330774953999</v>
      </c>
      <c r="E63">
        <v>14.363974872585</v>
      </c>
    </row>
    <row r="64" spans="1:7" x14ac:dyDescent="0.3">
      <c r="A64" t="s">
        <v>329</v>
      </c>
      <c r="B64" s="3" t="s">
        <v>75</v>
      </c>
      <c r="C64">
        <v>164.83272752405</v>
      </c>
      <c r="D64">
        <v>166.83291462147</v>
      </c>
      <c r="E64">
        <v>170.03385065136999</v>
      </c>
    </row>
    <row r="65" spans="1:7" x14ac:dyDescent="0.3">
      <c r="A65" t="s">
        <v>330</v>
      </c>
      <c r="B65" s="3" t="s">
        <v>219</v>
      </c>
      <c r="C65">
        <v>52.448274647418998</v>
      </c>
      <c r="D65">
        <v>48.220395797340998</v>
      </c>
      <c r="E65">
        <v>43.453536797250003</v>
      </c>
    </row>
    <row r="66" spans="1:7" x14ac:dyDescent="0.3">
      <c r="A66" t="s">
        <v>331</v>
      </c>
      <c r="B66" s="3" t="s">
        <v>162</v>
      </c>
      <c r="C66">
        <v>3.1410960559611998</v>
      </c>
      <c r="D66">
        <v>3.3087863868674998</v>
      </c>
      <c r="E66">
        <v>3.4009927758626</v>
      </c>
    </row>
    <row r="67" spans="1:7" x14ac:dyDescent="0.3">
      <c r="A67" t="s">
        <v>332</v>
      </c>
      <c r="B67" s="3" t="s">
        <v>333</v>
      </c>
      <c r="C67">
        <v>0.17030889633033</v>
      </c>
      <c r="D67">
        <v>0.17056424170411</v>
      </c>
      <c r="E67">
        <v>0.17239134049141999</v>
      </c>
    </row>
    <row r="68" spans="1:7" x14ac:dyDescent="0.3">
      <c r="A68" t="s">
        <v>334</v>
      </c>
      <c r="B68" s="3" t="s">
        <v>96</v>
      </c>
      <c r="C68">
        <v>429.48731013795998</v>
      </c>
      <c r="D68">
        <v>416.11220169798003</v>
      </c>
      <c r="E68">
        <v>385.52011950564003</v>
      </c>
      <c r="G68" s="130"/>
    </row>
    <row r="69" spans="1:7" x14ac:dyDescent="0.3">
      <c r="A69" t="s">
        <v>335</v>
      </c>
      <c r="B69" s="3" t="s">
        <v>336</v>
      </c>
      <c r="C69">
        <v>5.0999699342894E-2</v>
      </c>
      <c r="D69">
        <v>5.0606768461451998E-2</v>
      </c>
      <c r="E69">
        <v>5.0700306537542997E-2</v>
      </c>
    </row>
    <row r="70" spans="1:7" x14ac:dyDescent="0.3">
      <c r="A70" t="s">
        <v>337</v>
      </c>
      <c r="B70" s="3" t="s">
        <v>195</v>
      </c>
      <c r="C70">
        <v>18.827888331269001</v>
      </c>
      <c r="D70">
        <v>19.755893922005001</v>
      </c>
      <c r="E70">
        <v>21.402080428809001</v>
      </c>
    </row>
    <row r="71" spans="1:7" x14ac:dyDescent="0.3">
      <c r="A71" t="s">
        <v>338</v>
      </c>
      <c r="B71" s="3" t="s">
        <v>218</v>
      </c>
      <c r="C71">
        <v>419.63417249006</v>
      </c>
      <c r="D71">
        <v>406.51950908997998</v>
      </c>
      <c r="E71">
        <v>379.31858785213001</v>
      </c>
    </row>
    <row r="72" spans="1:7" x14ac:dyDescent="0.3">
      <c r="A72" t="s">
        <v>339</v>
      </c>
      <c r="B72" s="3" t="s">
        <v>141</v>
      </c>
      <c r="C72">
        <v>18.176256439757001</v>
      </c>
      <c r="D72">
        <v>18.724894590847999</v>
      </c>
      <c r="E72">
        <v>19.049153820466</v>
      </c>
    </row>
    <row r="73" spans="1:7" x14ac:dyDescent="0.3">
      <c r="A73" t="s">
        <v>340</v>
      </c>
      <c r="B73" s="3" t="s">
        <v>207</v>
      </c>
      <c r="C73">
        <v>46.990253146340002</v>
      </c>
      <c r="D73">
        <v>48.204919247710997</v>
      </c>
      <c r="E73">
        <v>48.265926450338</v>
      </c>
    </row>
    <row r="74" spans="1:7" x14ac:dyDescent="0.3">
      <c r="A74" t="s">
        <v>341</v>
      </c>
      <c r="B74" s="3" t="s">
        <v>342</v>
      </c>
      <c r="C74">
        <v>0.66960624345019004</v>
      </c>
      <c r="D74">
        <v>0.69842914126834998</v>
      </c>
      <c r="E74">
        <v>0.71237260220073995</v>
      </c>
    </row>
    <row r="75" spans="1:7" x14ac:dyDescent="0.3">
      <c r="A75" t="s">
        <v>343</v>
      </c>
      <c r="B75" s="3" t="s">
        <v>55</v>
      </c>
      <c r="C75">
        <v>26.991325594614</v>
      </c>
      <c r="D75">
        <v>27.960989581330999</v>
      </c>
      <c r="E75">
        <v>28.634657504101</v>
      </c>
    </row>
    <row r="76" spans="1:7" x14ac:dyDescent="0.3">
      <c r="A76" t="s">
        <v>344</v>
      </c>
      <c r="B76" s="3" t="s">
        <v>345</v>
      </c>
      <c r="C76">
        <v>1.4081878499361999</v>
      </c>
      <c r="D76">
        <v>1.4085246365344</v>
      </c>
      <c r="E76">
        <v>1.4622285867383999</v>
      </c>
    </row>
    <row r="77" spans="1:7" x14ac:dyDescent="0.3">
      <c r="A77" t="s">
        <v>346</v>
      </c>
      <c r="B77" s="3" t="s">
        <v>54</v>
      </c>
      <c r="C77">
        <v>1.8373805773805001</v>
      </c>
      <c r="D77">
        <v>1.9182656219601</v>
      </c>
      <c r="E77">
        <v>1.8888012914382</v>
      </c>
    </row>
    <row r="78" spans="1:7" x14ac:dyDescent="0.3">
      <c r="A78" t="s">
        <v>347</v>
      </c>
      <c r="B78" s="3" t="s">
        <v>56</v>
      </c>
      <c r="C78">
        <v>2.9301008819690999</v>
      </c>
      <c r="D78">
        <v>2.9990591096055002</v>
      </c>
      <c r="E78">
        <v>2.9974771167324001</v>
      </c>
    </row>
    <row r="79" spans="1:7" x14ac:dyDescent="0.3">
      <c r="A79" t="s">
        <v>348</v>
      </c>
      <c r="B79" s="3" t="s">
        <v>193</v>
      </c>
      <c r="C79">
        <v>8.6246396425532001</v>
      </c>
      <c r="D79">
        <v>8.1770498693320004</v>
      </c>
      <c r="E79">
        <v>6.9820980789903002</v>
      </c>
    </row>
    <row r="80" spans="1:7" x14ac:dyDescent="0.3">
      <c r="A80" t="s">
        <v>349</v>
      </c>
      <c r="B80" s="3" t="s">
        <v>106</v>
      </c>
      <c r="C80">
        <v>73.065908166889002</v>
      </c>
      <c r="D80">
        <v>73.154443410945007</v>
      </c>
      <c r="E80">
        <v>69.266029551594997</v>
      </c>
    </row>
    <row r="81" spans="1:5" x14ac:dyDescent="0.3">
      <c r="A81" t="s">
        <v>350</v>
      </c>
      <c r="B81" s="3" t="s">
        <v>116</v>
      </c>
      <c r="C81">
        <v>0.19104855535498999</v>
      </c>
      <c r="D81">
        <v>0.19228749946788001</v>
      </c>
      <c r="E81">
        <v>0.20040725685748001</v>
      </c>
    </row>
    <row r="82" spans="1:5" x14ac:dyDescent="0.3">
      <c r="A82" t="s">
        <v>351</v>
      </c>
      <c r="B82" s="3" t="s">
        <v>352</v>
      </c>
      <c r="C82">
        <v>0.61308435015731</v>
      </c>
      <c r="D82">
        <v>0.64080438955888996</v>
      </c>
      <c r="E82">
        <v>0.64726465731155003</v>
      </c>
    </row>
    <row r="83" spans="1:5" x14ac:dyDescent="0.3">
      <c r="A83" t="s">
        <v>353</v>
      </c>
      <c r="B83" s="3" t="s">
        <v>159</v>
      </c>
      <c r="C83">
        <v>42.242353578603002</v>
      </c>
      <c r="D83">
        <v>42.310563498523997</v>
      </c>
      <c r="E83">
        <v>43.981074467992002</v>
      </c>
    </row>
    <row r="84" spans="1:5" x14ac:dyDescent="0.3">
      <c r="A84" t="s">
        <v>354</v>
      </c>
      <c r="B84" s="3" t="s">
        <v>355</v>
      </c>
      <c r="C84">
        <v>0.55192877116629002</v>
      </c>
      <c r="D84">
        <v>0.55382524352950002</v>
      </c>
      <c r="E84">
        <v>0.57338749677228995</v>
      </c>
    </row>
    <row r="85" spans="1:5" x14ac:dyDescent="0.3">
      <c r="A85" t="s">
        <v>356</v>
      </c>
      <c r="B85" s="3" t="s">
        <v>198</v>
      </c>
      <c r="C85">
        <v>7.3580288306936001</v>
      </c>
      <c r="D85">
        <v>8.2852386379639</v>
      </c>
      <c r="E85">
        <v>8.1909886010150004</v>
      </c>
    </row>
    <row r="86" spans="1:5" x14ac:dyDescent="0.3">
      <c r="A86" t="s">
        <v>357</v>
      </c>
      <c r="B86" s="3" t="s">
        <v>358</v>
      </c>
      <c r="C86">
        <v>40.471943068422</v>
      </c>
      <c r="D86">
        <v>38.02632445391</v>
      </c>
      <c r="E86">
        <v>40.167760578189998</v>
      </c>
    </row>
    <row r="87" spans="1:5" x14ac:dyDescent="0.3">
      <c r="A87" t="s">
        <v>359</v>
      </c>
      <c r="B87" s="3" t="s">
        <v>161</v>
      </c>
      <c r="C87">
        <v>21.494734681876</v>
      </c>
      <c r="D87">
        <v>22.106525592442001</v>
      </c>
      <c r="E87">
        <v>22.920141542444</v>
      </c>
    </row>
    <row r="88" spans="1:5" x14ac:dyDescent="0.3">
      <c r="A88" t="s">
        <v>360</v>
      </c>
      <c r="B88" s="3" t="s">
        <v>130</v>
      </c>
      <c r="C88">
        <v>25.368718615738</v>
      </c>
      <c r="D88">
        <v>24.990356172811001</v>
      </c>
      <c r="E88">
        <v>25.013482276386998</v>
      </c>
    </row>
    <row r="89" spans="1:5" x14ac:dyDescent="0.3">
      <c r="A89" t="s">
        <v>361</v>
      </c>
      <c r="B89" s="3" t="s">
        <v>57</v>
      </c>
      <c r="C89">
        <v>13.418838599575</v>
      </c>
      <c r="D89">
        <v>13.51263678906</v>
      </c>
      <c r="E89">
        <v>13.656955798463001</v>
      </c>
    </row>
    <row r="90" spans="1:5" x14ac:dyDescent="0.3">
      <c r="A90" t="s">
        <v>362</v>
      </c>
      <c r="B90" s="3" t="s">
        <v>109</v>
      </c>
      <c r="C90">
        <v>67.110104182876995</v>
      </c>
      <c r="D90">
        <v>64.269549394346996</v>
      </c>
      <c r="E90">
        <v>60.926771856729999</v>
      </c>
    </row>
    <row r="91" spans="1:5" x14ac:dyDescent="0.3">
      <c r="A91" t="s">
        <v>363</v>
      </c>
      <c r="B91" s="3" t="s">
        <v>181</v>
      </c>
      <c r="C91">
        <v>1077.0778380344</v>
      </c>
      <c r="D91">
        <v>1152.7260121441</v>
      </c>
      <c r="E91">
        <v>1200.1997867973</v>
      </c>
    </row>
    <row r="92" spans="1:5" x14ac:dyDescent="0.3">
      <c r="A92" t="s">
        <v>364</v>
      </c>
      <c r="B92" s="3" t="s">
        <v>199</v>
      </c>
      <c r="C92">
        <v>3679.8617761937999</v>
      </c>
      <c r="D92">
        <v>3897.2089896011998</v>
      </c>
      <c r="E92">
        <v>4133.5543557464998</v>
      </c>
    </row>
    <row r="93" spans="1:5" x14ac:dyDescent="0.3">
      <c r="A93" t="s">
        <v>365</v>
      </c>
      <c r="B93" s="3" t="s">
        <v>98</v>
      </c>
      <c r="C93">
        <v>61.315616106755002</v>
      </c>
      <c r="D93">
        <v>60.378558880063999</v>
      </c>
      <c r="E93">
        <v>57.853266947361</v>
      </c>
    </row>
    <row r="94" spans="1:5" x14ac:dyDescent="0.3">
      <c r="A94" t="s">
        <v>366</v>
      </c>
      <c r="B94" s="3" t="s">
        <v>147</v>
      </c>
      <c r="C94">
        <v>931.62997388819997</v>
      </c>
      <c r="D94">
        <v>960.49430778618</v>
      </c>
      <c r="E94">
        <v>996.75268082289995</v>
      </c>
    </row>
    <row r="95" spans="1:5" x14ac:dyDescent="0.3">
      <c r="A95" t="s">
        <v>367</v>
      </c>
      <c r="B95" s="3" t="s">
        <v>196</v>
      </c>
      <c r="C95">
        <v>335.79083085214</v>
      </c>
      <c r="D95">
        <v>365.29598165201998</v>
      </c>
      <c r="E95">
        <v>362.78479656291</v>
      </c>
    </row>
    <row r="96" spans="1:5" x14ac:dyDescent="0.3">
      <c r="A96" t="s">
        <v>368</v>
      </c>
      <c r="B96" s="3" t="s">
        <v>97</v>
      </c>
      <c r="C96">
        <v>4.3587824120727001</v>
      </c>
      <c r="D96">
        <v>4.3710653170883003</v>
      </c>
      <c r="E96">
        <v>4.171936013462</v>
      </c>
    </row>
    <row r="97" spans="1:7" x14ac:dyDescent="0.3">
      <c r="A97" t="s">
        <v>369</v>
      </c>
      <c r="B97" s="3" t="s">
        <v>370</v>
      </c>
      <c r="C97">
        <v>78.445749056807003</v>
      </c>
      <c r="D97">
        <v>80.736832633858995</v>
      </c>
      <c r="E97">
        <v>79.578174881425994</v>
      </c>
    </row>
    <row r="98" spans="1:7" x14ac:dyDescent="0.3">
      <c r="A98" t="s">
        <v>371</v>
      </c>
      <c r="B98" s="3" t="s">
        <v>99</v>
      </c>
      <c r="C98">
        <v>406.70217996944001</v>
      </c>
      <c r="D98">
        <v>403.12152464039002</v>
      </c>
      <c r="E98">
        <v>374.12419472876002</v>
      </c>
      <c r="G98" s="130"/>
    </row>
    <row r="99" spans="1:7" x14ac:dyDescent="0.3">
      <c r="A99" t="s">
        <v>372</v>
      </c>
      <c r="B99" s="3" t="s">
        <v>163</v>
      </c>
      <c r="C99">
        <v>7.7322546641149001</v>
      </c>
      <c r="D99">
        <v>7.6561318070717004</v>
      </c>
      <c r="E99">
        <v>8.1629239257775001</v>
      </c>
    </row>
    <row r="100" spans="1:7" x14ac:dyDescent="0.3">
      <c r="A100" t="s">
        <v>373</v>
      </c>
      <c r="B100" s="3" t="s">
        <v>117</v>
      </c>
      <c r="C100">
        <v>31.4919374015</v>
      </c>
      <c r="D100">
        <v>31.823406434635999</v>
      </c>
      <c r="E100">
        <v>33.407709056244002</v>
      </c>
    </row>
    <row r="101" spans="1:7" x14ac:dyDescent="0.3">
      <c r="A101" t="s">
        <v>374</v>
      </c>
      <c r="B101" s="3" t="s">
        <v>89</v>
      </c>
      <c r="C101">
        <v>1181.7695634668</v>
      </c>
      <c r="D101">
        <v>1107.575787389</v>
      </c>
      <c r="E101">
        <v>1041.0128248686999</v>
      </c>
    </row>
    <row r="102" spans="1:7" x14ac:dyDescent="0.3">
      <c r="A102" t="s">
        <v>375</v>
      </c>
      <c r="B102" s="3" t="s">
        <v>148</v>
      </c>
      <c r="C102">
        <v>323.21311639217998</v>
      </c>
      <c r="D102">
        <v>320.91711884281</v>
      </c>
      <c r="E102">
        <v>320.34998496393001</v>
      </c>
    </row>
    <row r="103" spans="1:7" x14ac:dyDescent="0.3">
      <c r="A103" t="s">
        <v>376</v>
      </c>
      <c r="B103" s="3" t="s">
        <v>58</v>
      </c>
      <c r="C103">
        <v>101.81058641776001</v>
      </c>
      <c r="D103">
        <v>104.28647978395</v>
      </c>
      <c r="E103">
        <v>107.97690921511</v>
      </c>
    </row>
    <row r="104" spans="1:7" x14ac:dyDescent="0.3">
      <c r="A104" t="s">
        <v>377</v>
      </c>
      <c r="B104" s="3" t="s">
        <v>118</v>
      </c>
      <c r="C104">
        <v>21.390450521131001</v>
      </c>
      <c r="D104">
        <v>21.423789874282999</v>
      </c>
      <c r="E104">
        <v>21.698229839443002</v>
      </c>
    </row>
    <row r="105" spans="1:7" x14ac:dyDescent="0.3">
      <c r="A105" t="s">
        <v>378</v>
      </c>
      <c r="B105" s="3" t="s">
        <v>204</v>
      </c>
      <c r="C105">
        <v>48.160860655440999</v>
      </c>
      <c r="D105">
        <v>47.599120411610002</v>
      </c>
      <c r="E105">
        <v>48.774832204749998</v>
      </c>
    </row>
    <row r="106" spans="1:7" x14ac:dyDescent="0.3">
      <c r="A106" t="s">
        <v>379</v>
      </c>
      <c r="B106" s="3" t="s">
        <v>34</v>
      </c>
      <c r="C106">
        <v>0.12078825307436</v>
      </c>
      <c r="D106">
        <v>0.12639196064283001</v>
      </c>
      <c r="E106">
        <v>0.13017626101136001</v>
      </c>
    </row>
    <row r="107" spans="1:7" x14ac:dyDescent="0.3">
      <c r="A107" t="s">
        <v>380</v>
      </c>
      <c r="B107" s="3" t="s">
        <v>223</v>
      </c>
      <c r="C107">
        <v>0.15834388876722999</v>
      </c>
      <c r="D107">
        <v>0.16545360080113</v>
      </c>
      <c r="E107">
        <v>0.17447409234332001</v>
      </c>
    </row>
    <row r="108" spans="1:7" x14ac:dyDescent="0.3">
      <c r="A108" t="s">
        <v>381</v>
      </c>
      <c r="B108" s="3" t="s">
        <v>135</v>
      </c>
      <c r="C108">
        <v>710.52298066201001</v>
      </c>
      <c r="D108">
        <v>668.32490885024004</v>
      </c>
      <c r="E108">
        <v>653.84613998739997</v>
      </c>
    </row>
    <row r="109" spans="1:7" x14ac:dyDescent="0.3">
      <c r="A109" t="s">
        <v>382</v>
      </c>
      <c r="B109" s="3" t="s">
        <v>131</v>
      </c>
      <c r="C109">
        <v>157.80056723300001</v>
      </c>
      <c r="D109">
        <v>165.38138242475</v>
      </c>
      <c r="E109">
        <v>167.91576883104</v>
      </c>
    </row>
    <row r="110" spans="1:7" x14ac:dyDescent="0.3">
      <c r="A110" t="s">
        <v>383</v>
      </c>
      <c r="B110" s="3" t="s">
        <v>212</v>
      </c>
      <c r="C110">
        <v>38.793765326923001</v>
      </c>
      <c r="D110">
        <v>40.074969895766003</v>
      </c>
      <c r="E110">
        <v>42.056212706049003</v>
      </c>
    </row>
    <row r="111" spans="1:7" x14ac:dyDescent="0.3">
      <c r="A111" t="s">
        <v>384</v>
      </c>
      <c r="B111" s="3" t="s">
        <v>182</v>
      </c>
      <c r="C111">
        <v>23.719486054074</v>
      </c>
      <c r="D111">
        <v>23.967204398383998</v>
      </c>
      <c r="E111">
        <v>24.672324496902</v>
      </c>
    </row>
    <row r="112" spans="1:7" x14ac:dyDescent="0.3">
      <c r="A112" t="s">
        <v>385</v>
      </c>
      <c r="B112" s="3" t="s">
        <v>76</v>
      </c>
      <c r="C112">
        <v>4.4152412870019004</v>
      </c>
      <c r="D112">
        <v>4.5642963498246996</v>
      </c>
      <c r="E112">
        <v>4.5323879353986003</v>
      </c>
    </row>
    <row r="113" spans="1:5" x14ac:dyDescent="0.3">
      <c r="A113" t="s">
        <v>386</v>
      </c>
      <c r="B113" s="3" t="s">
        <v>197</v>
      </c>
      <c r="C113">
        <v>90.106313089455995</v>
      </c>
      <c r="D113">
        <v>88.999236733314007</v>
      </c>
      <c r="E113">
        <v>95.929766915197007</v>
      </c>
    </row>
    <row r="114" spans="1:5" x14ac:dyDescent="0.3">
      <c r="A114" t="s">
        <v>387</v>
      </c>
      <c r="B114" s="3" t="s">
        <v>122</v>
      </c>
      <c r="C114">
        <v>0.42674971102151998</v>
      </c>
      <c r="D114">
        <v>0.43196890515924002</v>
      </c>
      <c r="E114">
        <v>0.45126691251345002</v>
      </c>
    </row>
    <row r="115" spans="1:5" x14ac:dyDescent="0.3">
      <c r="A115" t="s">
        <v>388</v>
      </c>
      <c r="B115" s="3" t="s">
        <v>169</v>
      </c>
      <c r="C115">
        <v>40.573493105927</v>
      </c>
      <c r="D115">
        <v>37.673411785403999</v>
      </c>
      <c r="E115">
        <v>38.403849844142002</v>
      </c>
    </row>
    <row r="116" spans="1:5" x14ac:dyDescent="0.3">
      <c r="A116" t="s">
        <v>389</v>
      </c>
      <c r="B116" s="3" t="s">
        <v>208</v>
      </c>
      <c r="C116">
        <v>2.5269357985308001</v>
      </c>
      <c r="D116">
        <v>2.6527077777076</v>
      </c>
      <c r="E116">
        <v>2.6019212840000998</v>
      </c>
    </row>
    <row r="117" spans="1:5" x14ac:dyDescent="0.3">
      <c r="A117" t="s">
        <v>390</v>
      </c>
      <c r="B117" s="3" t="s">
        <v>110</v>
      </c>
      <c r="C117">
        <v>22.495162099081998</v>
      </c>
      <c r="D117">
        <v>20.803605928279001</v>
      </c>
      <c r="E117">
        <v>20.683656998446001</v>
      </c>
    </row>
    <row r="118" spans="1:5" x14ac:dyDescent="0.3">
      <c r="A118" t="s">
        <v>391</v>
      </c>
      <c r="B118" s="3" t="s">
        <v>93</v>
      </c>
      <c r="C118">
        <v>9.2080591086150001</v>
      </c>
      <c r="D118">
        <v>8.1261637350777001</v>
      </c>
      <c r="E118">
        <v>7.8609330392057002</v>
      </c>
    </row>
    <row r="119" spans="1:5" x14ac:dyDescent="0.3">
      <c r="A119" t="s">
        <v>392</v>
      </c>
      <c r="B119" s="3" t="s">
        <v>107</v>
      </c>
      <c r="C119">
        <v>11.864527787104</v>
      </c>
      <c r="D119">
        <v>11.083495736199</v>
      </c>
      <c r="E119">
        <v>10.957491923456001</v>
      </c>
    </row>
    <row r="120" spans="1:5" x14ac:dyDescent="0.3">
      <c r="A120" t="s">
        <v>393</v>
      </c>
      <c r="B120" s="3" t="s">
        <v>394</v>
      </c>
      <c r="C120">
        <v>2.9057281161369</v>
      </c>
      <c r="D120">
        <v>3.0250762041415999</v>
      </c>
      <c r="E120">
        <v>3.1190096511524001</v>
      </c>
    </row>
    <row r="121" spans="1:5" x14ac:dyDescent="0.3">
      <c r="A121" t="s">
        <v>395</v>
      </c>
      <c r="B121" s="3" t="s">
        <v>149</v>
      </c>
      <c r="C121">
        <v>109.28325526656</v>
      </c>
      <c r="D121">
        <v>106.45110988899</v>
      </c>
      <c r="E121">
        <v>106.60223103187001</v>
      </c>
    </row>
    <row r="122" spans="1:5" x14ac:dyDescent="0.3">
      <c r="A122" t="s">
        <v>396</v>
      </c>
      <c r="B122" s="3" t="s">
        <v>397</v>
      </c>
      <c r="C122">
        <v>13.205625526963001</v>
      </c>
      <c r="D122">
        <v>12.954689429117</v>
      </c>
      <c r="E122">
        <v>13.54241150505</v>
      </c>
    </row>
    <row r="123" spans="1:5" x14ac:dyDescent="0.3">
      <c r="A123" t="s">
        <v>398</v>
      </c>
      <c r="B123" s="3" t="s">
        <v>59</v>
      </c>
      <c r="C123">
        <v>33.013517094228</v>
      </c>
      <c r="D123">
        <v>33.294665859536998</v>
      </c>
      <c r="E123">
        <v>33.150776404127001</v>
      </c>
    </row>
    <row r="124" spans="1:5" x14ac:dyDescent="0.3">
      <c r="A124" t="s">
        <v>399</v>
      </c>
      <c r="B124" s="3" t="s">
        <v>38</v>
      </c>
      <c r="C124">
        <v>2.8325960150738001</v>
      </c>
      <c r="D124">
        <v>2.9864958169460998</v>
      </c>
      <c r="E124">
        <v>3.0879519663505</v>
      </c>
    </row>
    <row r="125" spans="1:5" x14ac:dyDescent="0.3">
      <c r="A125" t="s">
        <v>400</v>
      </c>
      <c r="B125" s="3" t="s">
        <v>142</v>
      </c>
      <c r="C125">
        <v>670.55278940395999</v>
      </c>
      <c r="D125">
        <v>687.54406313076004</v>
      </c>
      <c r="E125">
        <v>712.10209803987004</v>
      </c>
    </row>
    <row r="126" spans="1:5" x14ac:dyDescent="0.3">
      <c r="A126" t="s">
        <v>401</v>
      </c>
      <c r="B126" s="3" t="s">
        <v>243</v>
      </c>
      <c r="C126">
        <v>10.24043882104</v>
      </c>
      <c r="D126">
        <v>11.001277968494</v>
      </c>
      <c r="E126">
        <v>11.370029305485</v>
      </c>
    </row>
    <row r="127" spans="1:5" x14ac:dyDescent="0.3">
      <c r="A127" t="s">
        <v>402</v>
      </c>
      <c r="B127" s="3" t="s">
        <v>62</v>
      </c>
      <c r="C127">
        <v>45.425763269245998</v>
      </c>
      <c r="D127">
        <v>44.834182176246998</v>
      </c>
      <c r="E127">
        <v>45.463097500300002</v>
      </c>
    </row>
    <row r="128" spans="1:5" x14ac:dyDescent="0.3">
      <c r="A128" t="s">
        <v>403</v>
      </c>
      <c r="B128" s="3" t="s">
        <v>100</v>
      </c>
      <c r="C128">
        <v>1.9859058576479001</v>
      </c>
      <c r="D128">
        <v>2.1123124610091</v>
      </c>
      <c r="E128">
        <v>2.0338652584277002</v>
      </c>
    </row>
    <row r="129" spans="1:5" x14ac:dyDescent="0.3">
      <c r="A129" t="s">
        <v>404</v>
      </c>
      <c r="B129" s="3" t="s">
        <v>65</v>
      </c>
      <c r="C129">
        <v>119.21005691226</v>
      </c>
      <c r="D129">
        <v>118.33764431157</v>
      </c>
      <c r="E129">
        <v>115.07725289766</v>
      </c>
    </row>
    <row r="130" spans="1:5" x14ac:dyDescent="0.3">
      <c r="A130" t="s">
        <v>405</v>
      </c>
      <c r="B130" s="3" t="s">
        <v>119</v>
      </c>
      <c r="C130">
        <v>67.293640159898004</v>
      </c>
      <c r="D130">
        <v>66.879111036509002</v>
      </c>
      <c r="E130">
        <v>83.704559899686998</v>
      </c>
    </row>
    <row r="131" spans="1:5" x14ac:dyDescent="0.3">
      <c r="A131" t="s">
        <v>406</v>
      </c>
      <c r="B131" s="3" t="s">
        <v>209</v>
      </c>
      <c r="C131">
        <v>31.921429378481001</v>
      </c>
      <c r="D131">
        <v>34.432183190122998</v>
      </c>
      <c r="E131">
        <v>33.953984042408003</v>
      </c>
    </row>
    <row r="132" spans="1:5" x14ac:dyDescent="0.3">
      <c r="A132" t="s">
        <v>407</v>
      </c>
      <c r="B132" s="3" t="s">
        <v>63</v>
      </c>
      <c r="C132">
        <v>16.134426294794</v>
      </c>
      <c r="D132">
        <v>16.438622336352999</v>
      </c>
      <c r="E132">
        <v>16.509274363264002</v>
      </c>
    </row>
    <row r="133" spans="1:5" x14ac:dyDescent="0.3">
      <c r="A133" t="s">
        <v>408</v>
      </c>
      <c r="B133" s="3" t="s">
        <v>409</v>
      </c>
      <c r="C133">
        <v>1.041111381805</v>
      </c>
      <c r="D133">
        <v>1.1663709725068001</v>
      </c>
      <c r="E133">
        <v>1.2184203684901</v>
      </c>
    </row>
    <row r="134" spans="1:5" x14ac:dyDescent="0.3">
      <c r="A134" t="s">
        <v>410</v>
      </c>
      <c r="B134" s="3" t="s">
        <v>164</v>
      </c>
      <c r="C134">
        <v>5.8590289514601999</v>
      </c>
      <c r="D134">
        <v>5.9747283983528003</v>
      </c>
      <c r="E134">
        <v>6.1987377637868999</v>
      </c>
    </row>
    <row r="135" spans="1:5" x14ac:dyDescent="0.3">
      <c r="A135" t="s">
        <v>411</v>
      </c>
      <c r="B135" s="3" t="s">
        <v>60</v>
      </c>
      <c r="C135">
        <v>18.427141838617999</v>
      </c>
      <c r="D135">
        <v>18.599488329237001</v>
      </c>
      <c r="E135">
        <v>19.714051394182</v>
      </c>
    </row>
    <row r="136" spans="1:5" x14ac:dyDescent="0.3">
      <c r="A136" t="s">
        <v>412</v>
      </c>
      <c r="B136" s="3" t="s">
        <v>150</v>
      </c>
      <c r="C136">
        <v>299.78648550321998</v>
      </c>
      <c r="D136">
        <v>315.78850446603002</v>
      </c>
      <c r="E136">
        <v>325.40584765841999</v>
      </c>
    </row>
    <row r="137" spans="1:5" x14ac:dyDescent="0.3">
      <c r="A137" t="s">
        <v>413</v>
      </c>
      <c r="B137" s="3" t="s">
        <v>200</v>
      </c>
      <c r="C137">
        <v>12.143994712403</v>
      </c>
      <c r="D137">
        <v>12.778277156641</v>
      </c>
      <c r="E137">
        <v>12.885675050293001</v>
      </c>
    </row>
    <row r="138" spans="1:5" x14ac:dyDescent="0.3">
      <c r="A138" t="s">
        <v>414</v>
      </c>
      <c r="B138" s="3" t="s">
        <v>415</v>
      </c>
      <c r="C138">
        <v>5.9979671107710999</v>
      </c>
      <c r="D138">
        <v>6.2775194240319001</v>
      </c>
      <c r="E138">
        <v>6.6142165933615003</v>
      </c>
    </row>
    <row r="139" spans="1:5" x14ac:dyDescent="0.3">
      <c r="A139" t="s">
        <v>416</v>
      </c>
      <c r="B139" s="3" t="s">
        <v>67</v>
      </c>
      <c r="C139">
        <v>39.138063235727003</v>
      </c>
      <c r="D139">
        <v>40.917073479400003</v>
      </c>
      <c r="E139">
        <v>42.334092053638997</v>
      </c>
    </row>
    <row r="140" spans="1:5" x14ac:dyDescent="0.3">
      <c r="A140" t="s">
        <v>417</v>
      </c>
      <c r="B140" s="15" t="s">
        <v>201</v>
      </c>
      <c r="C140">
        <v>386.79973189845998</v>
      </c>
      <c r="D140">
        <v>380.16250182682001</v>
      </c>
      <c r="E140">
        <v>385.11288377147002</v>
      </c>
    </row>
    <row r="141" spans="1:5" x14ac:dyDescent="0.3">
      <c r="A141" t="s">
        <v>418</v>
      </c>
      <c r="B141" s="3" t="s">
        <v>165</v>
      </c>
      <c r="C141">
        <v>19.754639610300998</v>
      </c>
      <c r="D141">
        <v>20.215648627848001</v>
      </c>
      <c r="E141">
        <v>20.628271187746002</v>
      </c>
    </row>
    <row r="142" spans="1:5" x14ac:dyDescent="0.3">
      <c r="A142" t="s">
        <v>419</v>
      </c>
      <c r="B142" s="3" t="s">
        <v>101</v>
      </c>
      <c r="C142">
        <v>174.71777642040999</v>
      </c>
      <c r="D142">
        <v>161.16611406084999</v>
      </c>
      <c r="E142">
        <v>150.74579824257</v>
      </c>
    </row>
    <row r="143" spans="1:5" x14ac:dyDescent="0.3">
      <c r="A143" t="s">
        <v>420</v>
      </c>
      <c r="B143" s="3" t="s">
        <v>221</v>
      </c>
      <c r="C143">
        <v>57.905826731295001</v>
      </c>
      <c r="D143">
        <v>57.245553636737</v>
      </c>
      <c r="E143">
        <v>56.717099715738001</v>
      </c>
    </row>
    <row r="144" spans="1:5" x14ac:dyDescent="0.3">
      <c r="A144" t="s">
        <v>421</v>
      </c>
      <c r="B144" s="3" t="s">
        <v>210</v>
      </c>
      <c r="C144">
        <v>55.380099499632998</v>
      </c>
      <c r="D144">
        <v>55.848827733710998</v>
      </c>
      <c r="E144">
        <v>56.830982733611002</v>
      </c>
    </row>
    <row r="145" spans="1:5" x14ac:dyDescent="0.3">
      <c r="A145" t="s">
        <v>422</v>
      </c>
      <c r="B145" s="3" t="s">
        <v>91</v>
      </c>
      <c r="C145">
        <v>84.562275615652993</v>
      </c>
      <c r="D145">
        <v>83.388994921969001</v>
      </c>
      <c r="E145">
        <v>84.209811532415003</v>
      </c>
    </row>
    <row r="146" spans="1:5" x14ac:dyDescent="0.3">
      <c r="A146" t="s">
        <v>423</v>
      </c>
      <c r="B146" s="3" t="s">
        <v>177</v>
      </c>
      <c r="C146">
        <v>119.8581148224</v>
      </c>
      <c r="D146">
        <v>125.24254035787</v>
      </c>
      <c r="E146">
        <v>127.44302070563</v>
      </c>
    </row>
    <row r="147" spans="1:5" x14ac:dyDescent="0.3">
      <c r="A147" t="s">
        <v>424</v>
      </c>
      <c r="B147" s="3" t="s">
        <v>40</v>
      </c>
      <c r="C147">
        <v>551.04962882979999</v>
      </c>
      <c r="D147">
        <v>536.05220765694003</v>
      </c>
      <c r="E147">
        <v>532.37448361891995</v>
      </c>
    </row>
    <row r="148" spans="1:5" x14ac:dyDescent="0.3">
      <c r="A148" t="s">
        <v>425</v>
      </c>
      <c r="B148" s="3" t="s">
        <v>185</v>
      </c>
      <c r="C148">
        <v>17.229035194723998</v>
      </c>
      <c r="D148">
        <v>18.455335652911</v>
      </c>
      <c r="E148">
        <v>21.281689073780999</v>
      </c>
    </row>
    <row r="149" spans="1:5" x14ac:dyDescent="0.3">
      <c r="A149" t="s">
        <v>426</v>
      </c>
      <c r="B149" s="3" t="s">
        <v>186</v>
      </c>
      <c r="C149">
        <v>87.973020662199005</v>
      </c>
      <c r="D149">
        <v>92.200943664334005</v>
      </c>
      <c r="E149">
        <v>94.048681371835997</v>
      </c>
    </row>
    <row r="150" spans="1:5" x14ac:dyDescent="0.3">
      <c r="A150" t="s">
        <v>427</v>
      </c>
      <c r="B150" s="3" t="s">
        <v>166</v>
      </c>
      <c r="C150">
        <v>240.41168171826999</v>
      </c>
      <c r="D150">
        <v>244.52581720979001</v>
      </c>
      <c r="E150">
        <v>256.14715481705002</v>
      </c>
    </row>
    <row r="151" spans="1:5" x14ac:dyDescent="0.3">
      <c r="A151" t="s">
        <v>428</v>
      </c>
      <c r="B151" s="3" t="s">
        <v>68</v>
      </c>
      <c r="C151">
        <v>1.3897318818063</v>
      </c>
      <c r="D151">
        <v>1.4621527179480001</v>
      </c>
      <c r="E151">
        <v>1.5016528321032001</v>
      </c>
    </row>
    <row r="152" spans="1:5" x14ac:dyDescent="0.3">
      <c r="A152" t="s">
        <v>429</v>
      </c>
      <c r="B152" s="3" t="s">
        <v>77</v>
      </c>
      <c r="C152">
        <v>9.2510461541628004</v>
      </c>
      <c r="D152">
        <v>9.5062366647934002</v>
      </c>
      <c r="E152">
        <v>9.6409981982956001</v>
      </c>
    </row>
    <row r="153" spans="1:5" x14ac:dyDescent="0.3">
      <c r="A153" t="s">
        <v>430</v>
      </c>
      <c r="B153" s="3" t="s">
        <v>114</v>
      </c>
      <c r="C153">
        <v>405.08250764041998</v>
      </c>
      <c r="D153">
        <v>397.22157666048003</v>
      </c>
      <c r="E153">
        <v>363.79425000757999</v>
      </c>
    </row>
    <row r="154" spans="1:5" x14ac:dyDescent="0.3">
      <c r="A154" t="s">
        <v>431</v>
      </c>
      <c r="B154" s="3" t="s">
        <v>432</v>
      </c>
      <c r="C154">
        <v>14.886500054141001</v>
      </c>
      <c r="D154">
        <v>14.876228319501999</v>
      </c>
      <c r="E154">
        <v>16.063991058378999</v>
      </c>
    </row>
    <row r="155" spans="1:5" x14ac:dyDescent="0.3">
      <c r="A155" t="s">
        <v>433</v>
      </c>
      <c r="B155" s="3" t="s">
        <v>434</v>
      </c>
      <c r="C155">
        <v>83.001088964505996</v>
      </c>
      <c r="D155">
        <v>85.692325594761996</v>
      </c>
      <c r="E155">
        <v>90.148479942172997</v>
      </c>
    </row>
    <row r="156" spans="1:5" x14ac:dyDescent="0.3">
      <c r="A156" t="s">
        <v>435</v>
      </c>
      <c r="B156" s="3" t="s">
        <v>102</v>
      </c>
      <c r="C156">
        <v>55.788654386052002</v>
      </c>
      <c r="D156">
        <v>56.217573714845997</v>
      </c>
      <c r="E156">
        <v>53.004607295263</v>
      </c>
    </row>
    <row r="157" spans="1:5" x14ac:dyDescent="0.3">
      <c r="A157" t="s">
        <v>436</v>
      </c>
      <c r="B157" s="3" t="s">
        <v>120</v>
      </c>
      <c r="C157">
        <v>43.439398818171</v>
      </c>
      <c r="D157">
        <v>41.606884480216998</v>
      </c>
      <c r="E157">
        <v>41.6245592458</v>
      </c>
    </row>
    <row r="158" spans="1:5" x14ac:dyDescent="0.3">
      <c r="A158" t="s">
        <v>437</v>
      </c>
      <c r="B158" s="3" t="s">
        <v>438</v>
      </c>
      <c r="C158">
        <v>1.2660554031553</v>
      </c>
      <c r="D158">
        <v>1.3316947420106999</v>
      </c>
      <c r="E158">
        <v>1.3745553234525001</v>
      </c>
    </row>
    <row r="159" spans="1:5" x14ac:dyDescent="0.3">
      <c r="A159" t="s">
        <v>439</v>
      </c>
      <c r="B159" s="3" t="s">
        <v>132</v>
      </c>
      <c r="C159">
        <v>143.12922014665</v>
      </c>
      <c r="D159">
        <v>144.46488724400001</v>
      </c>
      <c r="E159">
        <v>154.38356524030999</v>
      </c>
    </row>
    <row r="160" spans="1:5" x14ac:dyDescent="0.3">
      <c r="A160" t="s">
        <v>440</v>
      </c>
      <c r="B160" s="3" t="s">
        <v>441</v>
      </c>
      <c r="C160">
        <v>2.9022646420343001</v>
      </c>
      <c r="D160">
        <v>2.9047346291592002</v>
      </c>
      <c r="E160">
        <v>2.9206981620469001</v>
      </c>
    </row>
    <row r="161" spans="1:7" x14ac:dyDescent="0.3">
      <c r="A161" t="s">
        <v>442</v>
      </c>
      <c r="B161" s="3" t="s">
        <v>174</v>
      </c>
      <c r="C161">
        <v>115.83635350818</v>
      </c>
      <c r="D161">
        <v>110.95875398512</v>
      </c>
      <c r="E161">
        <v>105.85240058122</v>
      </c>
    </row>
    <row r="162" spans="1:7" x14ac:dyDescent="0.3">
      <c r="A162" t="s">
        <v>443</v>
      </c>
      <c r="B162" s="3" t="s">
        <v>133</v>
      </c>
      <c r="C162">
        <v>2547.9553556567998</v>
      </c>
      <c r="D162">
        <v>2621.5180167847002</v>
      </c>
      <c r="E162">
        <v>2672.0394366031001</v>
      </c>
    </row>
    <row r="163" spans="1:7" x14ac:dyDescent="0.3">
      <c r="A163" t="s">
        <v>444</v>
      </c>
      <c r="B163" s="3" t="s">
        <v>69</v>
      </c>
      <c r="C163">
        <v>7.6872607210119996</v>
      </c>
      <c r="D163">
        <v>7.474794486175</v>
      </c>
      <c r="E163">
        <v>7.4932661090210999</v>
      </c>
    </row>
    <row r="164" spans="1:7" x14ac:dyDescent="0.3">
      <c r="A164" t="s">
        <v>445</v>
      </c>
      <c r="B164" s="3" t="s">
        <v>176</v>
      </c>
      <c r="C164">
        <v>751.18046526084004</v>
      </c>
      <c r="D164">
        <v>786.95522212062997</v>
      </c>
      <c r="E164">
        <v>805.15810845823</v>
      </c>
    </row>
    <row r="165" spans="1:7" x14ac:dyDescent="0.3">
      <c r="A165" t="s">
        <v>446</v>
      </c>
      <c r="B165" s="3" t="s">
        <v>178</v>
      </c>
      <c r="C165">
        <v>69.458882643330995</v>
      </c>
      <c r="D165">
        <v>69.030816346769996</v>
      </c>
      <c r="E165">
        <v>67.214992478558003</v>
      </c>
      <c r="G165" s="131"/>
    </row>
    <row r="166" spans="1:7" x14ac:dyDescent="0.3">
      <c r="A166" t="s">
        <v>447</v>
      </c>
      <c r="B166" s="3" t="s">
        <v>74</v>
      </c>
      <c r="C166">
        <v>138.26626719123001</v>
      </c>
      <c r="D166">
        <v>137.72859487152999</v>
      </c>
      <c r="E166">
        <v>138.74157453583999</v>
      </c>
      <c r="G166" s="130"/>
    </row>
    <row r="167" spans="1:7" x14ac:dyDescent="0.3">
      <c r="A167" t="s">
        <v>448</v>
      </c>
      <c r="B167" s="3" t="s">
        <v>449</v>
      </c>
      <c r="C167">
        <v>692.68246526387998</v>
      </c>
      <c r="D167">
        <v>739.00924932699002</v>
      </c>
      <c r="E167">
        <v>746.94368210501</v>
      </c>
    </row>
    <row r="168" spans="1:7" x14ac:dyDescent="0.3">
      <c r="A168" t="s">
        <v>450</v>
      </c>
      <c r="B168" s="3" t="s">
        <v>71</v>
      </c>
      <c r="C168">
        <v>28.366069943029</v>
      </c>
      <c r="D168">
        <v>28.793588293492999</v>
      </c>
      <c r="E168">
        <v>28.843732000256001</v>
      </c>
    </row>
    <row r="169" spans="1:7" x14ac:dyDescent="0.3">
      <c r="A169" t="s">
        <v>451</v>
      </c>
      <c r="B169" s="3" t="s">
        <v>92</v>
      </c>
      <c r="C169">
        <v>70.868387061806999</v>
      </c>
      <c r="D169">
        <v>71.847041118575007</v>
      </c>
      <c r="E169">
        <v>74.290132466078006</v>
      </c>
    </row>
    <row r="170" spans="1:7" x14ac:dyDescent="0.3">
      <c r="A170" t="s">
        <v>452</v>
      </c>
      <c r="B170" s="3" t="s">
        <v>453</v>
      </c>
      <c r="C170">
        <v>1.9392594512212001E-2</v>
      </c>
      <c r="D170">
        <v>2.0738253748630999E-2</v>
      </c>
      <c r="E170">
        <v>2.1271020996456998E-2</v>
      </c>
    </row>
    <row r="171" spans="1:7" x14ac:dyDescent="0.3">
      <c r="A171" t="s">
        <v>454</v>
      </c>
      <c r="B171" s="3" t="s">
        <v>84</v>
      </c>
      <c r="C171">
        <v>0.67434086941474003</v>
      </c>
      <c r="D171">
        <v>0.70150567172653</v>
      </c>
      <c r="E171">
        <v>0.72081774636639995</v>
      </c>
    </row>
    <row r="172" spans="1:7" x14ac:dyDescent="0.3">
      <c r="A172" t="s">
        <v>455</v>
      </c>
      <c r="B172" s="3" t="s">
        <v>72</v>
      </c>
      <c r="C172">
        <v>7.4746509241463004</v>
      </c>
      <c r="D172">
        <v>6.9265764805077996</v>
      </c>
      <c r="E172">
        <v>6.9377160598997998</v>
      </c>
    </row>
    <row r="173" spans="1:7" x14ac:dyDescent="0.3">
      <c r="A173" t="s">
        <v>456</v>
      </c>
      <c r="B173" s="3" t="s">
        <v>180</v>
      </c>
      <c r="C173">
        <v>12.107050884712001</v>
      </c>
      <c r="D173">
        <v>12.522837060303001</v>
      </c>
      <c r="E173">
        <v>13.051313657078</v>
      </c>
    </row>
    <row r="174" spans="1:7" x14ac:dyDescent="0.3">
      <c r="A174" t="s">
        <v>457</v>
      </c>
      <c r="B174" s="3" t="s">
        <v>73</v>
      </c>
      <c r="C174">
        <v>32.256534792631001</v>
      </c>
      <c r="D174">
        <v>32.362395573774997</v>
      </c>
      <c r="E174">
        <v>32.499935850652001</v>
      </c>
    </row>
    <row r="175" spans="1:7" x14ac:dyDescent="0.3">
      <c r="A175" t="s">
        <v>458</v>
      </c>
      <c r="B175" s="3" t="s">
        <v>459</v>
      </c>
      <c r="C175">
        <v>4.5137623606651002E-2</v>
      </c>
      <c r="D175">
        <v>4.6209480502935003E-2</v>
      </c>
      <c r="E175">
        <v>4.6573728277141999E-2</v>
      </c>
    </row>
    <row r="176" spans="1:7" x14ac:dyDescent="0.3">
      <c r="A176" t="s">
        <v>460</v>
      </c>
      <c r="B176" s="3" t="s">
        <v>70</v>
      </c>
      <c r="C176">
        <v>0.26284489602370997</v>
      </c>
      <c r="D176">
        <v>0.29277547897376999</v>
      </c>
      <c r="E176">
        <v>0.30345441468402001</v>
      </c>
    </row>
    <row r="177" spans="1:5" x14ac:dyDescent="0.3">
      <c r="A177" t="s">
        <v>461</v>
      </c>
      <c r="B177" s="3" t="s">
        <v>183</v>
      </c>
      <c r="C177">
        <v>3.7462132575689</v>
      </c>
      <c r="D177">
        <v>3.6583920366085998</v>
      </c>
      <c r="E177">
        <v>3.7377177696646</v>
      </c>
    </row>
    <row r="178" spans="1:5" x14ac:dyDescent="0.3">
      <c r="A178" t="s">
        <v>462</v>
      </c>
      <c r="B178" s="3" t="s">
        <v>111</v>
      </c>
      <c r="C178">
        <v>46.782532912101999</v>
      </c>
      <c r="D178">
        <v>45.486582792221</v>
      </c>
      <c r="E178">
        <v>44.775610890682003</v>
      </c>
    </row>
    <row r="179" spans="1:5" x14ac:dyDescent="0.3">
      <c r="A179" t="s">
        <v>463</v>
      </c>
      <c r="B179" s="3" t="s">
        <v>112</v>
      </c>
      <c r="C179">
        <v>17.971075686620999</v>
      </c>
      <c r="D179">
        <v>17.164835172608999</v>
      </c>
      <c r="E179">
        <v>15.993517423122</v>
      </c>
    </row>
    <row r="180" spans="1:5" x14ac:dyDescent="0.3">
      <c r="A180" t="s">
        <v>464</v>
      </c>
      <c r="B180" s="3" t="s">
        <v>95</v>
      </c>
      <c r="C180">
        <v>53.925285535397997</v>
      </c>
      <c r="D180">
        <v>50.129995277879999</v>
      </c>
      <c r="E180">
        <v>49.118373633418003</v>
      </c>
    </row>
    <row r="181" spans="1:5" x14ac:dyDescent="0.3">
      <c r="A181" t="s">
        <v>465</v>
      </c>
      <c r="B181" s="3" t="s">
        <v>194</v>
      </c>
      <c r="C181">
        <v>3.1352377577351001</v>
      </c>
      <c r="D181">
        <v>3.2441632218801</v>
      </c>
      <c r="E181">
        <v>3.2895503749739001</v>
      </c>
    </row>
    <row r="182" spans="1:5" x14ac:dyDescent="0.3">
      <c r="A182" t="s">
        <v>466</v>
      </c>
      <c r="B182" s="3" t="s">
        <v>168</v>
      </c>
      <c r="C182">
        <v>1.2413413518278</v>
      </c>
      <c r="D182">
        <v>1.3017937355556</v>
      </c>
      <c r="E182">
        <v>1.3387084460448999</v>
      </c>
    </row>
    <row r="183" spans="1:5" x14ac:dyDescent="0.3">
      <c r="A183" t="s">
        <v>467</v>
      </c>
      <c r="B183" s="3" t="s">
        <v>202</v>
      </c>
      <c r="C183">
        <v>40.073082569439997</v>
      </c>
      <c r="D183">
        <v>40.208086835446998</v>
      </c>
      <c r="E183">
        <v>41.210582544010002</v>
      </c>
    </row>
    <row r="184" spans="1:5" x14ac:dyDescent="0.3">
      <c r="A184" t="s">
        <v>468</v>
      </c>
      <c r="B184" s="3" t="s">
        <v>469</v>
      </c>
      <c r="C184">
        <v>0.10531439289467</v>
      </c>
      <c r="D184">
        <v>0.10528180339385999</v>
      </c>
      <c r="E184">
        <v>0.11025472286272001</v>
      </c>
    </row>
    <row r="185" spans="1:5" x14ac:dyDescent="0.3">
      <c r="A185" t="s">
        <v>470</v>
      </c>
      <c r="B185" s="3" t="s">
        <v>50</v>
      </c>
      <c r="C185">
        <v>85.506725820355001</v>
      </c>
      <c r="D185">
        <v>91.033674941168996</v>
      </c>
      <c r="E185">
        <v>95.377319649135998</v>
      </c>
    </row>
    <row r="186" spans="1:5" x14ac:dyDescent="0.3">
      <c r="A186" t="s">
        <v>471</v>
      </c>
      <c r="B186" s="3" t="s">
        <v>211</v>
      </c>
      <c r="C186">
        <v>10.119559850210001</v>
      </c>
      <c r="D186">
        <v>10.477392048392</v>
      </c>
      <c r="E186">
        <v>10.612911987181</v>
      </c>
    </row>
    <row r="187" spans="1:5" x14ac:dyDescent="0.3">
      <c r="A187" t="s">
        <v>472</v>
      </c>
      <c r="B187" s="3" t="s">
        <v>187</v>
      </c>
      <c r="C187">
        <v>429.46292463194999</v>
      </c>
      <c r="D187">
        <v>442.49231083025001</v>
      </c>
      <c r="E187">
        <v>440.78301465571002</v>
      </c>
    </row>
    <row r="188" spans="1:5" x14ac:dyDescent="0.3">
      <c r="A188" t="s">
        <v>473</v>
      </c>
      <c r="B188" s="3" t="s">
        <v>123</v>
      </c>
      <c r="C188">
        <v>21.175584959977002</v>
      </c>
      <c r="D188">
        <v>21.196690088823999</v>
      </c>
      <c r="E188">
        <v>21.438119694097999</v>
      </c>
    </row>
    <row r="189" spans="1:5" x14ac:dyDescent="0.3">
      <c r="A189" t="s">
        <v>474</v>
      </c>
      <c r="B189" s="3" t="s">
        <v>151</v>
      </c>
      <c r="C189">
        <v>98.340495022960994</v>
      </c>
      <c r="D189">
        <v>99.816984146075001</v>
      </c>
      <c r="E189">
        <v>98.794119828660001</v>
      </c>
    </row>
    <row r="190" spans="1:5" x14ac:dyDescent="0.3">
      <c r="A190" t="s">
        <v>475</v>
      </c>
      <c r="B190" s="3" t="s">
        <v>78</v>
      </c>
      <c r="C190">
        <v>1.916127210403</v>
      </c>
      <c r="D190">
        <v>2.0153748269324998</v>
      </c>
      <c r="E190">
        <v>2.0071829501919001</v>
      </c>
    </row>
    <row r="191" spans="1:5" x14ac:dyDescent="0.3">
      <c r="A191" t="s">
        <v>476</v>
      </c>
      <c r="B191" s="3" t="s">
        <v>36</v>
      </c>
      <c r="C191">
        <v>0.32225289230854998</v>
      </c>
      <c r="D191">
        <v>0.33429833461125003</v>
      </c>
      <c r="E191">
        <v>0.34210672521812002</v>
      </c>
    </row>
    <row r="192" spans="1:5" x14ac:dyDescent="0.3">
      <c r="A192" t="s">
        <v>477</v>
      </c>
      <c r="B192" s="3" t="s">
        <v>137</v>
      </c>
      <c r="C192">
        <v>35.397961888222</v>
      </c>
      <c r="D192">
        <v>34.802617075782003</v>
      </c>
      <c r="E192">
        <v>34.187024015246998</v>
      </c>
    </row>
    <row r="193" spans="1:5" x14ac:dyDescent="0.3">
      <c r="A193" t="s">
        <v>478</v>
      </c>
      <c r="B193" s="3" t="s">
        <v>144</v>
      </c>
      <c r="C193">
        <v>43.097213874293999</v>
      </c>
      <c r="D193">
        <v>42.436068672365003</v>
      </c>
      <c r="E193">
        <v>43.578530969543998</v>
      </c>
    </row>
    <row r="194" spans="1:5" x14ac:dyDescent="0.3">
      <c r="A194" t="s">
        <v>479</v>
      </c>
      <c r="B194" s="3" t="s">
        <v>145</v>
      </c>
      <c r="C194">
        <v>624.63224801493004</v>
      </c>
      <c r="D194">
        <v>598.84400930481002</v>
      </c>
      <c r="E194">
        <v>606.42985584790995</v>
      </c>
    </row>
    <row r="195" spans="1:5" x14ac:dyDescent="0.3">
      <c r="A195" t="s">
        <v>480</v>
      </c>
      <c r="B195" s="3" t="s">
        <v>481</v>
      </c>
      <c r="C195">
        <v>327.69621116162</v>
      </c>
      <c r="D195">
        <v>315.85899386569997</v>
      </c>
      <c r="E195">
        <v>308.00043191948998</v>
      </c>
    </row>
    <row r="196" spans="1:5" x14ac:dyDescent="0.3">
      <c r="A196" t="s">
        <v>482</v>
      </c>
      <c r="B196" s="3" t="s">
        <v>79</v>
      </c>
      <c r="C196">
        <v>87.075443738749996</v>
      </c>
      <c r="D196">
        <v>87.584787880505004</v>
      </c>
      <c r="E196">
        <v>89.815439405641001</v>
      </c>
    </row>
    <row r="197" spans="1:5" x14ac:dyDescent="0.3">
      <c r="A197" t="s">
        <v>483</v>
      </c>
      <c r="B197" s="3" t="s">
        <v>80</v>
      </c>
      <c r="C197">
        <v>53.056641214891997</v>
      </c>
      <c r="D197">
        <v>53.080701614999001</v>
      </c>
      <c r="E197">
        <v>53.370989410157001</v>
      </c>
    </row>
    <row r="198" spans="1:5" x14ac:dyDescent="0.3">
      <c r="A198" t="s">
        <v>484</v>
      </c>
      <c r="B198" s="3" t="s">
        <v>152</v>
      </c>
      <c r="C198">
        <v>281.54438478136001</v>
      </c>
      <c r="D198">
        <v>216.47482110972999</v>
      </c>
      <c r="E198">
        <v>216.09280539526</v>
      </c>
    </row>
    <row r="199" spans="1:5" x14ac:dyDescent="0.3">
      <c r="A199" t="s">
        <v>485</v>
      </c>
      <c r="B199" s="3" t="s">
        <v>113</v>
      </c>
      <c r="C199">
        <v>42.571293738283998</v>
      </c>
      <c r="D199">
        <v>42.151875372608004</v>
      </c>
      <c r="E199">
        <v>41.634111747759</v>
      </c>
    </row>
    <row r="200" spans="1:5" x14ac:dyDescent="0.3">
      <c r="A200" t="s">
        <v>486</v>
      </c>
      <c r="B200" s="3" t="s">
        <v>104</v>
      </c>
      <c r="C200">
        <v>5997.6507451718999</v>
      </c>
      <c r="D200">
        <v>6046.2157391416004</v>
      </c>
      <c r="E200">
        <v>5960.8043799938996</v>
      </c>
    </row>
    <row r="201" spans="1:5" x14ac:dyDescent="0.3">
      <c r="A201" t="s">
        <v>487</v>
      </c>
      <c r="B201" s="3" t="s">
        <v>153</v>
      </c>
      <c r="C201">
        <v>210.31764288846</v>
      </c>
      <c r="D201">
        <v>216.29932694806999</v>
      </c>
      <c r="E201">
        <v>214.53138443860999</v>
      </c>
    </row>
    <row r="202" spans="1:5" x14ac:dyDescent="0.3">
      <c r="A202" t="s">
        <v>488</v>
      </c>
      <c r="B202" s="3" t="s">
        <v>170</v>
      </c>
      <c r="C202">
        <v>0.14528393111242</v>
      </c>
      <c r="D202">
        <v>0.14567012974002999</v>
      </c>
      <c r="E202">
        <v>0.15077509193013</v>
      </c>
    </row>
    <row r="203" spans="1:5" x14ac:dyDescent="0.3">
      <c r="A203" t="s">
        <v>489</v>
      </c>
      <c r="B203" s="3" t="s">
        <v>154</v>
      </c>
      <c r="C203">
        <v>134.69322928758001</v>
      </c>
      <c r="D203">
        <v>143.91397845764999</v>
      </c>
      <c r="E203">
        <v>152.38992311311</v>
      </c>
    </row>
    <row r="204" spans="1:5" x14ac:dyDescent="0.3">
      <c r="A204" t="s">
        <v>490</v>
      </c>
      <c r="B204" s="3" t="s">
        <v>491</v>
      </c>
      <c r="C204">
        <v>8.6592160234015003E-2</v>
      </c>
      <c r="D204">
        <v>8.7002061502777006E-2</v>
      </c>
      <c r="E204">
        <v>9.1069026113189996E-2</v>
      </c>
    </row>
    <row r="205" spans="1:5" x14ac:dyDescent="0.3">
      <c r="A205" t="s">
        <v>492</v>
      </c>
      <c r="B205" s="3" t="s">
        <v>244</v>
      </c>
      <c r="C205">
        <v>490.55252218823</v>
      </c>
      <c r="D205">
        <v>473.62992461392997</v>
      </c>
      <c r="E205">
        <v>524.13346380418</v>
      </c>
    </row>
    <row r="206" spans="1:5" x14ac:dyDescent="0.3">
      <c r="A206" t="s">
        <v>493</v>
      </c>
      <c r="B206" s="3" t="s">
        <v>81</v>
      </c>
      <c r="C206">
        <v>0.64376287686595002</v>
      </c>
      <c r="D206">
        <v>0.65874193373312995</v>
      </c>
      <c r="E206">
        <v>0.67021230161326995</v>
      </c>
    </row>
    <row r="207" spans="1:5" x14ac:dyDescent="0.3">
      <c r="A207" t="s">
        <v>494</v>
      </c>
      <c r="B207" s="3" t="s">
        <v>167</v>
      </c>
      <c r="C207">
        <v>0.61713143749506005</v>
      </c>
      <c r="D207">
        <v>0.63567005568196</v>
      </c>
      <c r="E207">
        <v>0.64614359538246002</v>
      </c>
    </row>
    <row r="208" spans="1:5" x14ac:dyDescent="0.3">
      <c r="A208" t="s">
        <v>495</v>
      </c>
      <c r="B208" s="3" t="s">
        <v>86</v>
      </c>
      <c r="C208">
        <v>33.430707085419002</v>
      </c>
      <c r="D208">
        <v>33.175042443571002</v>
      </c>
      <c r="E208">
        <v>32.242871779425002</v>
      </c>
    </row>
    <row r="209" spans="1:5" x14ac:dyDescent="0.3">
      <c r="A209" t="s">
        <v>496</v>
      </c>
      <c r="B209" s="3" t="s">
        <v>121</v>
      </c>
      <c r="C209">
        <v>550.98443813234996</v>
      </c>
      <c r="D209">
        <v>533.02689613599</v>
      </c>
      <c r="E209">
        <v>522.11549112330999</v>
      </c>
    </row>
    <row r="210" spans="1:5" x14ac:dyDescent="0.3">
      <c r="A210" t="s">
        <v>497</v>
      </c>
      <c r="B210" s="3" t="s">
        <v>213</v>
      </c>
      <c r="C210">
        <v>28.249100424946</v>
      </c>
      <c r="D210">
        <v>29.845829647003001</v>
      </c>
      <c r="E210">
        <v>30.484449374284001</v>
      </c>
    </row>
    <row r="211" spans="1:5" x14ac:dyDescent="0.3">
      <c r="A211" t="s">
        <v>498</v>
      </c>
      <c r="B211" s="3" t="s">
        <v>87</v>
      </c>
      <c r="C211">
        <v>28.878405140512999</v>
      </c>
      <c r="D211">
        <v>29.825426644141999</v>
      </c>
      <c r="E211">
        <v>31.019306383581998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05CF6-40CE-4516-AD52-B7497E2E12C0}">
  <dimension ref="A1:D197"/>
  <sheetViews>
    <sheetView topLeftCell="A47" workbookViewId="0">
      <selection activeCell="E80" sqref="E80"/>
    </sheetView>
  </sheetViews>
  <sheetFormatPr defaultRowHeight="14.4" x14ac:dyDescent="0.3"/>
  <cols>
    <col min="1" max="1" width="16.88671875" customWidth="1"/>
    <col min="2" max="2" width="36.33203125" customWidth="1"/>
    <col min="3" max="3" width="18.44140625" customWidth="1"/>
    <col min="4" max="4" width="58" customWidth="1"/>
    <col min="5" max="5" width="64.44140625" customWidth="1"/>
    <col min="6" max="6" width="81" customWidth="1"/>
  </cols>
  <sheetData>
    <row r="1" spans="1:4" ht="15" thickBot="1" x14ac:dyDescent="0.35">
      <c r="A1" t="s">
        <v>499</v>
      </c>
      <c r="B1" s="9" t="s">
        <v>500</v>
      </c>
      <c r="C1" s="9" t="s">
        <v>1</v>
      </c>
      <c r="D1" s="11" t="s">
        <v>2</v>
      </c>
    </row>
    <row r="2" spans="1:4" ht="15" thickBot="1" x14ac:dyDescent="0.35">
      <c r="A2">
        <v>1</v>
      </c>
      <c r="B2" s="9" t="s">
        <v>41</v>
      </c>
      <c r="C2" s="9" t="s">
        <v>29</v>
      </c>
      <c r="D2" s="11" t="s">
        <v>14</v>
      </c>
    </row>
    <row r="3" spans="1:4" ht="15" thickBot="1" x14ac:dyDescent="0.35">
      <c r="A3">
        <v>2</v>
      </c>
      <c r="B3" s="9" t="s">
        <v>124</v>
      </c>
      <c r="C3" s="9" t="s">
        <v>25</v>
      </c>
      <c r="D3" s="11" t="s">
        <v>14</v>
      </c>
    </row>
    <row r="4" spans="1:4" ht="15" thickBot="1" x14ac:dyDescent="0.35">
      <c r="A4">
        <v>3</v>
      </c>
      <c r="B4" s="9" t="s">
        <v>146</v>
      </c>
      <c r="C4" s="9" t="s">
        <v>25</v>
      </c>
      <c r="D4" s="11" t="s">
        <v>21</v>
      </c>
    </row>
    <row r="5" spans="1:4" ht="15" thickBot="1" x14ac:dyDescent="0.35">
      <c r="A5">
        <v>4</v>
      </c>
      <c r="B5" s="9" t="s">
        <v>224</v>
      </c>
      <c r="C5" s="9" t="s">
        <v>13</v>
      </c>
      <c r="D5" s="11" t="s">
        <v>14</v>
      </c>
    </row>
    <row r="6" spans="1:4" ht="15" thickBot="1" x14ac:dyDescent="0.35">
      <c r="A6">
        <v>5</v>
      </c>
      <c r="B6" s="9" t="s">
        <v>42</v>
      </c>
      <c r="C6" s="9" t="s">
        <v>27</v>
      </c>
      <c r="D6" s="11" t="s">
        <v>23</v>
      </c>
    </row>
    <row r="7" spans="1:4" ht="15" thickBot="1" x14ac:dyDescent="0.35">
      <c r="A7">
        <v>6</v>
      </c>
      <c r="B7" s="9" t="s">
        <v>172</v>
      </c>
      <c r="C7" s="9" t="s">
        <v>25</v>
      </c>
      <c r="D7" s="10" t="s">
        <v>14</v>
      </c>
    </row>
    <row r="8" spans="1:4" ht="15" thickBot="1" x14ac:dyDescent="0.35">
      <c r="A8">
        <v>7</v>
      </c>
      <c r="B8" s="9" t="s">
        <v>143</v>
      </c>
      <c r="C8" s="9" t="s">
        <v>25</v>
      </c>
      <c r="D8" s="10" t="s">
        <v>14</v>
      </c>
    </row>
    <row r="9" spans="1:4" ht="15" thickBot="1" x14ac:dyDescent="0.35">
      <c r="A9">
        <v>8</v>
      </c>
      <c r="B9" s="9" t="s">
        <v>125</v>
      </c>
      <c r="C9" s="9" t="s">
        <v>25</v>
      </c>
      <c r="D9" s="10" t="s">
        <v>14</v>
      </c>
    </row>
    <row r="10" spans="1:4" ht="15" thickBot="1" x14ac:dyDescent="0.35">
      <c r="A10">
        <v>9</v>
      </c>
      <c r="B10" s="9" t="s">
        <v>88</v>
      </c>
      <c r="C10" s="9" t="s">
        <v>13</v>
      </c>
      <c r="D10" s="10" t="s">
        <v>14</v>
      </c>
    </row>
    <row r="11" spans="1:4" ht="15" thickBot="1" x14ac:dyDescent="0.35">
      <c r="A11">
        <v>10</v>
      </c>
      <c r="B11" s="9" t="s">
        <v>215</v>
      </c>
      <c r="C11" s="9" t="s">
        <v>13</v>
      </c>
      <c r="D11" s="10" t="s">
        <v>14</v>
      </c>
    </row>
    <row r="12" spans="1:4" ht="15" thickBot="1" x14ac:dyDescent="0.35">
      <c r="A12">
        <v>11</v>
      </c>
      <c r="B12" s="9" t="s">
        <v>189</v>
      </c>
      <c r="C12" s="9" t="s">
        <v>25</v>
      </c>
      <c r="D12" s="10" t="s">
        <v>23</v>
      </c>
    </row>
    <row r="13" spans="1:4" ht="15" thickBot="1" x14ac:dyDescent="0.35">
      <c r="A13">
        <v>12</v>
      </c>
      <c r="B13" s="9" t="s">
        <v>171</v>
      </c>
      <c r="C13" s="9" t="s">
        <v>25</v>
      </c>
      <c r="D13" s="10" t="s">
        <v>14</v>
      </c>
    </row>
    <row r="14" spans="1:4" ht="15" thickBot="1" x14ac:dyDescent="0.35">
      <c r="A14">
        <v>13</v>
      </c>
      <c r="B14" s="9" t="s">
        <v>173</v>
      </c>
      <c r="C14" s="9" t="s">
        <v>13</v>
      </c>
      <c r="D14" s="9" t="s">
        <v>21</v>
      </c>
    </row>
    <row r="15" spans="1:4" ht="15" thickBot="1" x14ac:dyDescent="0.35">
      <c r="A15">
        <v>14</v>
      </c>
      <c r="B15" s="9" t="s">
        <v>43</v>
      </c>
      <c r="C15" s="9" t="s">
        <v>27</v>
      </c>
      <c r="D15" s="10" t="s">
        <v>14</v>
      </c>
    </row>
    <row r="16" spans="1:4" ht="15" thickBot="1" x14ac:dyDescent="0.35">
      <c r="A16">
        <v>15</v>
      </c>
      <c r="B16" s="9" t="s">
        <v>126</v>
      </c>
      <c r="C16" s="9" t="s">
        <v>25</v>
      </c>
      <c r="D16" s="10" t="s">
        <v>14</v>
      </c>
    </row>
    <row r="17" spans="1:4" ht="15" thickBot="1" x14ac:dyDescent="0.35">
      <c r="A17">
        <v>16</v>
      </c>
      <c r="B17" s="9" t="s">
        <v>127</v>
      </c>
      <c r="C17" s="9" t="s">
        <v>25</v>
      </c>
      <c r="D17" s="10" t="s">
        <v>21</v>
      </c>
    </row>
    <row r="18" spans="1:4" ht="15" thickBot="1" x14ac:dyDescent="0.35">
      <c r="A18">
        <v>17</v>
      </c>
      <c r="B18" s="9" t="s">
        <v>90</v>
      </c>
      <c r="C18" s="9" t="s">
        <v>13</v>
      </c>
      <c r="D18" s="10" t="s">
        <v>14</v>
      </c>
    </row>
    <row r="19" spans="1:4" ht="15" thickBot="1" x14ac:dyDescent="0.35">
      <c r="A19">
        <v>18</v>
      </c>
      <c r="B19" s="9" t="s">
        <v>158</v>
      </c>
      <c r="C19" s="9" t="s">
        <v>25</v>
      </c>
      <c r="D19" s="10" t="s">
        <v>14</v>
      </c>
    </row>
    <row r="20" spans="1:4" ht="15" thickBot="1" x14ac:dyDescent="0.35">
      <c r="A20">
        <v>19</v>
      </c>
      <c r="B20" s="9" t="s">
        <v>44</v>
      </c>
      <c r="C20" s="9" t="s">
        <v>27</v>
      </c>
      <c r="D20" s="10" t="s">
        <v>28</v>
      </c>
    </row>
    <row r="21" spans="1:4" ht="15" thickBot="1" x14ac:dyDescent="0.35">
      <c r="A21">
        <v>20</v>
      </c>
      <c r="B21" s="9" t="s">
        <v>45</v>
      </c>
      <c r="C21" s="9" t="s">
        <v>25</v>
      </c>
      <c r="D21" s="10" t="s">
        <v>21</v>
      </c>
    </row>
    <row r="22" spans="1:4" ht="15" thickBot="1" x14ac:dyDescent="0.35">
      <c r="A22">
        <v>21</v>
      </c>
      <c r="B22" s="9" t="s">
        <v>190</v>
      </c>
      <c r="C22" s="9" t="s">
        <v>27</v>
      </c>
      <c r="D22" s="9" t="s">
        <v>14</v>
      </c>
    </row>
    <row r="23" spans="1:4" ht="15" thickBot="1" x14ac:dyDescent="0.35">
      <c r="A23">
        <v>22</v>
      </c>
      <c r="B23" s="9" t="s">
        <v>128</v>
      </c>
      <c r="C23" s="9" t="s">
        <v>25</v>
      </c>
      <c r="D23" s="9" t="s">
        <v>14</v>
      </c>
    </row>
    <row r="24" spans="1:4" ht="15" thickBot="1" x14ac:dyDescent="0.35">
      <c r="A24">
        <v>23</v>
      </c>
      <c r="B24" s="9" t="s">
        <v>191</v>
      </c>
      <c r="C24" s="9" t="s">
        <v>25</v>
      </c>
      <c r="D24" s="10" t="s">
        <v>14</v>
      </c>
    </row>
    <row r="25" spans="1:4" ht="15" thickBot="1" x14ac:dyDescent="0.35">
      <c r="A25">
        <v>24</v>
      </c>
      <c r="B25" s="9" t="s">
        <v>139</v>
      </c>
      <c r="C25" s="9" t="s">
        <v>25</v>
      </c>
      <c r="D25" s="10" t="s">
        <v>14</v>
      </c>
    </row>
    <row r="26" spans="1:4" ht="15" thickBot="1" x14ac:dyDescent="0.35">
      <c r="A26">
        <v>25</v>
      </c>
      <c r="B26" s="9" t="s">
        <v>175</v>
      </c>
      <c r="C26" s="9" t="s">
        <v>13</v>
      </c>
      <c r="D26" s="10" t="s">
        <v>23</v>
      </c>
    </row>
    <row r="27" spans="1:4" ht="15" thickBot="1" x14ac:dyDescent="0.35">
      <c r="A27">
        <v>26</v>
      </c>
      <c r="B27" s="9" t="s">
        <v>129</v>
      </c>
      <c r="C27" s="9" t="s">
        <v>25</v>
      </c>
      <c r="D27" s="10" t="s">
        <v>14</v>
      </c>
    </row>
    <row r="28" spans="1:4" ht="15" thickBot="1" x14ac:dyDescent="0.35">
      <c r="A28">
        <v>27</v>
      </c>
      <c r="B28" s="9" t="s">
        <v>47</v>
      </c>
      <c r="C28" s="9" t="s">
        <v>27</v>
      </c>
      <c r="D28" s="10" t="s">
        <v>23</v>
      </c>
    </row>
    <row r="29" spans="1:4" ht="15" thickBot="1" x14ac:dyDescent="0.35">
      <c r="A29">
        <v>28</v>
      </c>
      <c r="B29" s="9" t="s">
        <v>48</v>
      </c>
      <c r="C29" s="9" t="s">
        <v>29</v>
      </c>
      <c r="D29" s="10" t="s">
        <v>28</v>
      </c>
    </row>
    <row r="30" spans="1:4" ht="15" thickBot="1" x14ac:dyDescent="0.35">
      <c r="A30">
        <v>29</v>
      </c>
      <c r="B30" s="9" t="s">
        <v>203</v>
      </c>
      <c r="C30" s="9" t="s">
        <v>25</v>
      </c>
      <c r="D30" s="10" t="s">
        <v>14</v>
      </c>
    </row>
    <row r="31" spans="1:4" ht="15" thickBot="1" x14ac:dyDescent="0.35">
      <c r="A31">
        <v>30</v>
      </c>
      <c r="B31" s="9" t="s">
        <v>204</v>
      </c>
      <c r="C31" s="9" t="s">
        <v>25</v>
      </c>
      <c r="D31" s="10" t="s">
        <v>21</v>
      </c>
    </row>
    <row r="32" spans="1:4" ht="15" thickBot="1" x14ac:dyDescent="0.35">
      <c r="A32">
        <v>31</v>
      </c>
      <c r="B32" s="9" t="s">
        <v>205</v>
      </c>
      <c r="C32" s="9" t="s">
        <v>25</v>
      </c>
      <c r="D32" s="10" t="s">
        <v>14</v>
      </c>
    </row>
    <row r="33" spans="1:4" ht="15" thickBot="1" x14ac:dyDescent="0.35">
      <c r="A33">
        <v>32</v>
      </c>
      <c r="B33" s="9" t="s">
        <v>214</v>
      </c>
      <c r="C33" s="9" t="s">
        <v>13</v>
      </c>
      <c r="D33" s="10" t="s">
        <v>14</v>
      </c>
    </row>
    <row r="34" spans="1:4" ht="15" thickBot="1" x14ac:dyDescent="0.35">
      <c r="A34">
        <v>33</v>
      </c>
      <c r="B34" s="9" t="s">
        <v>49</v>
      </c>
      <c r="C34" s="9" t="s">
        <v>29</v>
      </c>
      <c r="D34" s="10" t="s">
        <v>28</v>
      </c>
    </row>
    <row r="35" spans="1:4" ht="15" thickBot="1" x14ac:dyDescent="0.35">
      <c r="A35">
        <v>34</v>
      </c>
      <c r="B35" s="9" t="s">
        <v>50</v>
      </c>
      <c r="C35" s="9" t="s">
        <v>29</v>
      </c>
      <c r="D35" s="10" t="s">
        <v>28</v>
      </c>
    </row>
    <row r="36" spans="1:4" ht="15" thickBot="1" x14ac:dyDescent="0.35">
      <c r="A36">
        <v>35</v>
      </c>
      <c r="B36" s="9" t="s">
        <v>115</v>
      </c>
      <c r="C36" s="9" t="s">
        <v>13</v>
      </c>
      <c r="D36" s="10" t="s">
        <v>21</v>
      </c>
    </row>
    <row r="37" spans="1:4" ht="15" thickBot="1" x14ac:dyDescent="0.35">
      <c r="A37">
        <v>36</v>
      </c>
      <c r="B37" s="9" t="s">
        <v>140</v>
      </c>
      <c r="C37" s="9" t="s">
        <v>25</v>
      </c>
      <c r="D37" s="10" t="s">
        <v>21</v>
      </c>
    </row>
    <row r="38" spans="1:4" ht="15" thickBot="1" x14ac:dyDescent="0.35">
      <c r="A38">
        <v>37</v>
      </c>
      <c r="B38" s="9" t="s">
        <v>179</v>
      </c>
      <c r="C38" s="9" t="s">
        <v>25</v>
      </c>
      <c r="D38" s="10" t="s">
        <v>14</v>
      </c>
    </row>
    <row r="39" spans="1:4" ht="15" thickBot="1" x14ac:dyDescent="0.35">
      <c r="A39">
        <v>38</v>
      </c>
      <c r="B39" s="9" t="s">
        <v>82</v>
      </c>
      <c r="C39" s="9" t="s">
        <v>27</v>
      </c>
      <c r="D39" s="10" t="s">
        <v>28</v>
      </c>
    </row>
    <row r="40" spans="1:4" ht="15" thickBot="1" x14ac:dyDescent="0.35">
      <c r="A40">
        <v>39</v>
      </c>
      <c r="B40" s="9" t="s">
        <v>39</v>
      </c>
      <c r="C40" s="9" t="s">
        <v>25</v>
      </c>
      <c r="D40" s="10" t="s">
        <v>23</v>
      </c>
    </row>
    <row r="41" spans="1:4" ht="15" thickBot="1" x14ac:dyDescent="0.35">
      <c r="A41">
        <v>40</v>
      </c>
      <c r="B41" s="9" t="s">
        <v>52</v>
      </c>
      <c r="C41" s="9" t="s">
        <v>27</v>
      </c>
      <c r="D41" s="10" t="s">
        <v>23</v>
      </c>
    </row>
    <row r="42" spans="1:4" ht="15" thickBot="1" x14ac:dyDescent="0.35">
      <c r="A42">
        <v>41</v>
      </c>
      <c r="B42" s="9" t="s">
        <v>52</v>
      </c>
      <c r="C42" s="9" t="s">
        <v>29</v>
      </c>
      <c r="D42" s="10" t="s">
        <v>23</v>
      </c>
    </row>
    <row r="43" spans="1:4" ht="15" thickBot="1" x14ac:dyDescent="0.35">
      <c r="A43">
        <v>42</v>
      </c>
      <c r="B43" s="9" t="s">
        <v>134</v>
      </c>
      <c r="C43" s="9" t="s">
        <v>25</v>
      </c>
      <c r="D43" s="10" t="s">
        <v>14</v>
      </c>
    </row>
    <row r="44" spans="1:4" ht="15" thickBot="1" x14ac:dyDescent="0.35">
      <c r="A44">
        <v>43</v>
      </c>
      <c r="B44" s="9" t="s">
        <v>206</v>
      </c>
      <c r="C44" s="9" t="s">
        <v>27</v>
      </c>
      <c r="D44" s="10" t="s">
        <v>28</v>
      </c>
    </row>
    <row r="45" spans="1:4" ht="15" thickBot="1" x14ac:dyDescent="0.35">
      <c r="A45">
        <v>44</v>
      </c>
      <c r="B45" s="9" t="s">
        <v>130</v>
      </c>
      <c r="C45" s="9" t="s">
        <v>25</v>
      </c>
      <c r="D45" s="10" t="s">
        <v>14</v>
      </c>
    </row>
    <row r="46" spans="1:4" ht="15" thickBot="1" x14ac:dyDescent="0.35">
      <c r="A46">
        <v>45</v>
      </c>
      <c r="B46" s="9" t="s">
        <v>155</v>
      </c>
      <c r="C46" s="9" t="s">
        <v>25</v>
      </c>
      <c r="D46" s="10" t="s">
        <v>14</v>
      </c>
    </row>
    <row r="47" spans="1:4" ht="15" thickBot="1" x14ac:dyDescent="0.35">
      <c r="A47">
        <v>46</v>
      </c>
      <c r="B47" s="9" t="s">
        <v>105</v>
      </c>
      <c r="C47" s="9" t="s">
        <v>13</v>
      </c>
      <c r="D47" s="10" t="s">
        <v>14</v>
      </c>
    </row>
    <row r="48" spans="1:4" ht="15" thickBot="1" x14ac:dyDescent="0.35">
      <c r="A48">
        <v>47</v>
      </c>
      <c r="B48" s="9" t="s">
        <v>222</v>
      </c>
      <c r="C48" s="9" t="s">
        <v>13</v>
      </c>
      <c r="D48" s="10" t="s">
        <v>21</v>
      </c>
    </row>
    <row r="49" spans="1:4" ht="15" thickBot="1" x14ac:dyDescent="0.35">
      <c r="A49">
        <v>48</v>
      </c>
      <c r="B49" s="9" t="s">
        <v>94</v>
      </c>
      <c r="C49" s="9" t="s">
        <v>13</v>
      </c>
      <c r="D49" s="10" t="s">
        <v>14</v>
      </c>
    </row>
    <row r="50" spans="1:4" ht="15" thickBot="1" x14ac:dyDescent="0.35">
      <c r="A50">
        <v>49</v>
      </c>
      <c r="B50" s="9" t="s">
        <v>51</v>
      </c>
      <c r="C50" s="9" t="s">
        <v>29</v>
      </c>
      <c r="D50" s="10" t="s">
        <v>14</v>
      </c>
    </row>
    <row r="51" spans="1:4" ht="15" thickBot="1" x14ac:dyDescent="0.35">
      <c r="A51">
        <v>50</v>
      </c>
      <c r="B51" s="9" t="s">
        <v>156</v>
      </c>
      <c r="C51" s="9" t="s">
        <v>25</v>
      </c>
      <c r="D51" s="10" t="s">
        <v>28</v>
      </c>
    </row>
    <row r="52" spans="1:4" ht="15" thickBot="1" x14ac:dyDescent="0.35">
      <c r="A52">
        <v>51</v>
      </c>
      <c r="B52" s="9" t="s">
        <v>160</v>
      </c>
      <c r="C52" s="9" t="s">
        <v>25</v>
      </c>
      <c r="D52" s="10" t="s">
        <v>14</v>
      </c>
    </row>
    <row r="53" spans="1:4" ht="15" thickBot="1" x14ac:dyDescent="0.35">
      <c r="A53">
        <v>52</v>
      </c>
      <c r="B53" s="9" t="s">
        <v>157</v>
      </c>
      <c r="C53" s="9" t="s">
        <v>25</v>
      </c>
      <c r="D53" s="10" t="s">
        <v>14</v>
      </c>
    </row>
    <row r="54" spans="1:4" ht="15" thickBot="1" x14ac:dyDescent="0.35">
      <c r="A54">
        <v>53</v>
      </c>
      <c r="B54" s="9" t="s">
        <v>192</v>
      </c>
      <c r="C54" s="9" t="s">
        <v>25</v>
      </c>
      <c r="D54" s="10" t="s">
        <v>14</v>
      </c>
    </row>
    <row r="55" spans="1:4" ht="15" thickBot="1" x14ac:dyDescent="0.35">
      <c r="A55">
        <v>54</v>
      </c>
      <c r="B55" s="9" t="s">
        <v>180</v>
      </c>
      <c r="C55" s="9" t="s">
        <v>25</v>
      </c>
      <c r="D55" s="10" t="s">
        <v>14</v>
      </c>
    </row>
    <row r="56" spans="1:4" ht="15" thickBot="1" x14ac:dyDescent="0.35">
      <c r="A56">
        <v>55</v>
      </c>
      <c r="B56" s="9" t="s">
        <v>193</v>
      </c>
      <c r="C56" s="9" t="s">
        <v>25</v>
      </c>
      <c r="D56" s="10" t="s">
        <v>23</v>
      </c>
    </row>
    <row r="57" spans="1:4" ht="15" thickBot="1" x14ac:dyDescent="0.35">
      <c r="A57">
        <v>56</v>
      </c>
      <c r="B57" s="9" t="s">
        <v>53</v>
      </c>
      <c r="C57" s="9" t="s">
        <v>29</v>
      </c>
      <c r="D57" s="9"/>
    </row>
    <row r="58" spans="1:4" ht="15" thickBot="1" x14ac:dyDescent="0.35">
      <c r="A58">
        <v>57</v>
      </c>
      <c r="B58" s="9" t="s">
        <v>108</v>
      </c>
      <c r="C58" s="9" t="s">
        <v>13</v>
      </c>
      <c r="D58" s="10" t="s">
        <v>14</v>
      </c>
    </row>
    <row r="59" spans="1:4" ht="15" thickBot="1" x14ac:dyDescent="0.35">
      <c r="A59">
        <v>58</v>
      </c>
      <c r="B59" s="9" t="s">
        <v>194</v>
      </c>
      <c r="C59" s="9" t="s">
        <v>27</v>
      </c>
      <c r="D59" s="10" t="s">
        <v>14</v>
      </c>
    </row>
    <row r="60" spans="1:4" ht="15" thickBot="1" x14ac:dyDescent="0.35">
      <c r="A60">
        <v>59</v>
      </c>
      <c r="B60" s="9" t="s">
        <v>75</v>
      </c>
      <c r="C60" s="9" t="s">
        <v>29</v>
      </c>
      <c r="D60" s="10" t="s">
        <v>28</v>
      </c>
    </row>
    <row r="61" spans="1:4" ht="15" thickBot="1" x14ac:dyDescent="0.35">
      <c r="A61">
        <v>60</v>
      </c>
      <c r="B61" s="9" t="s">
        <v>162</v>
      </c>
      <c r="C61" s="9" t="s">
        <v>25</v>
      </c>
      <c r="D61" s="10" t="s">
        <v>14</v>
      </c>
    </row>
    <row r="62" spans="1:4" ht="15" thickBot="1" x14ac:dyDescent="0.35">
      <c r="A62">
        <v>61</v>
      </c>
      <c r="B62" s="9" t="s">
        <v>219</v>
      </c>
      <c r="C62" s="9" t="s">
        <v>13</v>
      </c>
      <c r="D62" s="10" t="s">
        <v>14</v>
      </c>
    </row>
    <row r="63" spans="1:4" ht="15" thickBot="1" x14ac:dyDescent="0.35">
      <c r="A63">
        <v>62</v>
      </c>
      <c r="B63" s="9" t="s">
        <v>96</v>
      </c>
      <c r="C63" s="9" t="s">
        <v>13</v>
      </c>
      <c r="D63" s="10" t="s">
        <v>14</v>
      </c>
    </row>
    <row r="64" spans="1:4" ht="15" thickBot="1" x14ac:dyDescent="0.35">
      <c r="A64">
        <v>63</v>
      </c>
      <c r="B64" s="9" t="s">
        <v>195</v>
      </c>
      <c r="C64" s="9" t="s">
        <v>25</v>
      </c>
      <c r="D64" s="10" t="s">
        <v>21</v>
      </c>
    </row>
    <row r="65" spans="1:4" ht="15" thickBot="1" x14ac:dyDescent="0.35">
      <c r="A65">
        <v>64</v>
      </c>
      <c r="B65" s="9" t="s">
        <v>54</v>
      </c>
      <c r="C65" s="9" t="s">
        <v>29</v>
      </c>
      <c r="D65" s="10" t="s">
        <v>14</v>
      </c>
    </row>
    <row r="66" spans="1:4" ht="15" thickBot="1" x14ac:dyDescent="0.35">
      <c r="A66">
        <v>65</v>
      </c>
      <c r="B66" s="9" t="s">
        <v>141</v>
      </c>
      <c r="C66" s="9" t="s">
        <v>25</v>
      </c>
      <c r="D66" s="10" t="s">
        <v>14</v>
      </c>
    </row>
    <row r="67" spans="1:4" ht="15" thickBot="1" x14ac:dyDescent="0.35">
      <c r="A67">
        <v>66</v>
      </c>
      <c r="B67" s="9" t="s">
        <v>220</v>
      </c>
      <c r="C67" s="9" t="s">
        <v>13</v>
      </c>
      <c r="D67" s="10" t="s">
        <v>14</v>
      </c>
    </row>
    <row r="68" spans="1:4" ht="15" thickBot="1" x14ac:dyDescent="0.35">
      <c r="A68">
        <v>67</v>
      </c>
      <c r="B68" s="9" t="s">
        <v>207</v>
      </c>
      <c r="C68" s="9" t="s">
        <v>27</v>
      </c>
      <c r="D68" s="10" t="s">
        <v>28</v>
      </c>
    </row>
    <row r="69" spans="1:4" ht="15" thickBot="1" x14ac:dyDescent="0.35">
      <c r="A69">
        <v>68</v>
      </c>
      <c r="B69" s="9" t="s">
        <v>106</v>
      </c>
      <c r="C69" s="9" t="s">
        <v>13</v>
      </c>
      <c r="D69" s="10" t="s">
        <v>14</v>
      </c>
    </row>
    <row r="70" spans="1:4" ht="15" thickBot="1" x14ac:dyDescent="0.35">
      <c r="A70">
        <v>69</v>
      </c>
      <c r="B70" s="9" t="s">
        <v>116</v>
      </c>
      <c r="C70" s="9" t="s">
        <v>25</v>
      </c>
      <c r="D70" s="10" t="s">
        <v>14</v>
      </c>
    </row>
    <row r="71" spans="1:4" ht="15" thickBot="1" x14ac:dyDescent="0.35">
      <c r="A71">
        <v>70</v>
      </c>
      <c r="B71" s="9" t="s">
        <v>55</v>
      </c>
      <c r="C71" s="9" t="s">
        <v>29</v>
      </c>
      <c r="D71" s="10" t="s">
        <v>28</v>
      </c>
    </row>
    <row r="72" spans="1:4" ht="15" thickBot="1" x14ac:dyDescent="0.35">
      <c r="A72">
        <v>71</v>
      </c>
      <c r="B72" s="9" t="s">
        <v>56</v>
      </c>
      <c r="C72" s="9" t="s">
        <v>29</v>
      </c>
      <c r="D72" s="10" t="s">
        <v>28</v>
      </c>
    </row>
    <row r="73" spans="1:4" ht="15" thickBot="1" x14ac:dyDescent="0.35">
      <c r="A73">
        <v>72</v>
      </c>
      <c r="B73" s="9" t="s">
        <v>198</v>
      </c>
      <c r="C73" s="9" t="s">
        <v>25</v>
      </c>
      <c r="D73" s="10" t="s">
        <v>23</v>
      </c>
    </row>
    <row r="74" spans="1:4" ht="15" thickBot="1" x14ac:dyDescent="0.35">
      <c r="A74">
        <v>73</v>
      </c>
      <c r="B74" s="9" t="s">
        <v>159</v>
      </c>
      <c r="C74" s="9" t="s">
        <v>27</v>
      </c>
      <c r="D74" s="9" t="s">
        <v>14</v>
      </c>
    </row>
    <row r="75" spans="1:4" ht="15" thickBot="1" x14ac:dyDescent="0.35">
      <c r="A75">
        <v>74</v>
      </c>
      <c r="B75" s="9" t="s">
        <v>57</v>
      </c>
      <c r="C75" s="9" t="s">
        <v>27</v>
      </c>
      <c r="D75" s="10" t="s">
        <v>14</v>
      </c>
    </row>
    <row r="76" spans="1:4" ht="15" thickBot="1" x14ac:dyDescent="0.35">
      <c r="A76">
        <v>75</v>
      </c>
      <c r="B76" s="9" t="s">
        <v>161</v>
      </c>
      <c r="C76" s="9" t="s">
        <v>25</v>
      </c>
      <c r="D76" s="10" t="s">
        <v>14</v>
      </c>
    </row>
    <row r="77" spans="1:4" ht="15" thickBot="1" x14ac:dyDescent="0.35">
      <c r="A77">
        <v>76</v>
      </c>
      <c r="B77" s="9" t="s">
        <v>109</v>
      </c>
      <c r="C77" s="9" t="s">
        <v>13</v>
      </c>
      <c r="D77" s="10" t="s">
        <v>14</v>
      </c>
    </row>
    <row r="78" spans="1:4" ht="15" thickBot="1" x14ac:dyDescent="0.35">
      <c r="A78">
        <v>77</v>
      </c>
      <c r="B78" s="9" t="s">
        <v>501</v>
      </c>
      <c r="C78" s="9" t="s">
        <v>13</v>
      </c>
      <c r="D78" s="9" t="s">
        <v>14</v>
      </c>
    </row>
    <row r="79" spans="1:4" ht="15" thickBot="1" x14ac:dyDescent="0.35">
      <c r="A79">
        <v>78</v>
      </c>
      <c r="B79" s="9" t="s">
        <v>97</v>
      </c>
      <c r="C79" s="9" t="s">
        <v>13</v>
      </c>
      <c r="D79" s="10" t="s">
        <v>14</v>
      </c>
    </row>
    <row r="80" spans="1:4" ht="15" thickBot="1" x14ac:dyDescent="0.35">
      <c r="A80">
        <v>79</v>
      </c>
      <c r="B80" s="9" t="s">
        <v>199</v>
      </c>
      <c r="C80" s="9" t="s">
        <v>27</v>
      </c>
      <c r="D80" s="10" t="s">
        <v>14</v>
      </c>
    </row>
    <row r="81" spans="1:4" ht="15" thickBot="1" x14ac:dyDescent="0.35">
      <c r="A81">
        <v>80</v>
      </c>
      <c r="B81" s="9" t="s">
        <v>181</v>
      </c>
      <c r="C81" s="9" t="s">
        <v>25</v>
      </c>
      <c r="D81" s="10" t="s">
        <v>21</v>
      </c>
    </row>
    <row r="82" spans="1:4" ht="15" thickBot="1" x14ac:dyDescent="0.35">
      <c r="A82">
        <v>81</v>
      </c>
      <c r="B82" s="9" t="s">
        <v>147</v>
      </c>
      <c r="C82" s="9" t="s">
        <v>25</v>
      </c>
      <c r="D82" s="10" t="s">
        <v>23</v>
      </c>
    </row>
    <row r="83" spans="1:4" ht="15" thickBot="1" x14ac:dyDescent="0.35">
      <c r="A83">
        <v>82</v>
      </c>
      <c r="B83" s="9" t="s">
        <v>196</v>
      </c>
      <c r="C83" s="9" t="s">
        <v>25</v>
      </c>
      <c r="D83" s="10" t="s">
        <v>23</v>
      </c>
    </row>
    <row r="84" spans="1:4" ht="15" thickBot="1" x14ac:dyDescent="0.35">
      <c r="A84">
        <v>83</v>
      </c>
      <c r="B84" s="9" t="s">
        <v>98</v>
      </c>
      <c r="C84" s="9" t="s">
        <v>13</v>
      </c>
      <c r="D84" s="10" t="s">
        <v>21</v>
      </c>
    </row>
    <row r="85" spans="1:4" ht="15" thickBot="1" x14ac:dyDescent="0.35">
      <c r="A85">
        <v>84</v>
      </c>
      <c r="B85" s="9" t="s">
        <v>502</v>
      </c>
      <c r="C85" s="9" t="s">
        <v>13</v>
      </c>
      <c r="D85" s="10" t="s">
        <v>14</v>
      </c>
    </row>
    <row r="86" spans="1:4" ht="15" thickBot="1" x14ac:dyDescent="0.35">
      <c r="A86">
        <v>85</v>
      </c>
      <c r="B86" s="9" t="s">
        <v>99</v>
      </c>
      <c r="C86" s="9" t="s">
        <v>13</v>
      </c>
      <c r="D86" s="10" t="s">
        <v>14</v>
      </c>
    </row>
    <row r="87" spans="1:4" ht="15" thickBot="1" x14ac:dyDescent="0.35">
      <c r="A87">
        <v>86</v>
      </c>
      <c r="B87" s="9" t="s">
        <v>163</v>
      </c>
      <c r="C87" s="9" t="s">
        <v>25</v>
      </c>
      <c r="D87" s="10" t="s">
        <v>14</v>
      </c>
    </row>
    <row r="88" spans="1:4" ht="15" thickBot="1" x14ac:dyDescent="0.35">
      <c r="A88">
        <v>87</v>
      </c>
      <c r="B88" s="9" t="s">
        <v>89</v>
      </c>
      <c r="C88" s="9" t="s">
        <v>13</v>
      </c>
      <c r="D88" s="10" t="s">
        <v>14</v>
      </c>
    </row>
    <row r="89" spans="1:4" ht="15" thickBot="1" x14ac:dyDescent="0.35">
      <c r="A89">
        <v>88</v>
      </c>
      <c r="B89" s="9" t="s">
        <v>117</v>
      </c>
      <c r="C89" s="9" t="s">
        <v>25</v>
      </c>
      <c r="D89" s="10" t="s">
        <v>14</v>
      </c>
    </row>
    <row r="90" spans="1:4" ht="15" thickBot="1" x14ac:dyDescent="0.35">
      <c r="A90">
        <v>89</v>
      </c>
      <c r="B90" s="9" t="s">
        <v>148</v>
      </c>
      <c r="C90" s="9" t="s">
        <v>25</v>
      </c>
      <c r="D90" s="10" t="s">
        <v>23</v>
      </c>
    </row>
    <row r="91" spans="1:4" ht="15" thickBot="1" x14ac:dyDescent="0.35">
      <c r="A91">
        <v>90</v>
      </c>
      <c r="B91" s="9" t="s">
        <v>58</v>
      </c>
      <c r="C91" s="9" t="s">
        <v>25</v>
      </c>
      <c r="D91" s="10" t="s">
        <v>14</v>
      </c>
    </row>
    <row r="92" spans="1:4" ht="15" thickBot="1" x14ac:dyDescent="0.35">
      <c r="A92">
        <v>91</v>
      </c>
      <c r="B92" s="9" t="s">
        <v>135</v>
      </c>
      <c r="C92" s="9" t="s">
        <v>13</v>
      </c>
      <c r="D92" s="10" t="s">
        <v>14</v>
      </c>
    </row>
    <row r="93" spans="1:4" ht="15" thickBot="1" x14ac:dyDescent="0.35">
      <c r="A93">
        <v>92</v>
      </c>
      <c r="B93" s="9" t="s">
        <v>131</v>
      </c>
      <c r="C93" s="9" t="s">
        <v>13</v>
      </c>
      <c r="D93" s="10" t="s">
        <v>23</v>
      </c>
    </row>
    <row r="94" spans="1:4" ht="15" thickBot="1" x14ac:dyDescent="0.35">
      <c r="A94">
        <v>93</v>
      </c>
      <c r="B94" s="9" t="s">
        <v>118</v>
      </c>
      <c r="C94" s="9" t="s">
        <v>25</v>
      </c>
      <c r="D94" s="10" t="s">
        <v>14</v>
      </c>
    </row>
    <row r="95" spans="1:4" ht="15" thickBot="1" x14ac:dyDescent="0.35">
      <c r="A95">
        <v>94</v>
      </c>
      <c r="B95" s="9" t="s">
        <v>212</v>
      </c>
      <c r="C95" s="9" t="s">
        <v>25</v>
      </c>
      <c r="D95" s="10" t="s">
        <v>21</v>
      </c>
    </row>
    <row r="96" spans="1:4" ht="15" thickBot="1" x14ac:dyDescent="0.35">
      <c r="A96">
        <v>95</v>
      </c>
      <c r="B96" s="9" t="s">
        <v>107</v>
      </c>
      <c r="C96" s="9" t="s">
        <v>13</v>
      </c>
      <c r="D96" s="10" t="s">
        <v>14</v>
      </c>
    </row>
    <row r="97" spans="1:4" ht="15" thickBot="1" x14ac:dyDescent="0.35">
      <c r="A97">
        <v>96</v>
      </c>
      <c r="B97" s="9" t="s">
        <v>182</v>
      </c>
      <c r="C97" s="9" t="s">
        <v>25</v>
      </c>
      <c r="D97" s="10" t="s">
        <v>14</v>
      </c>
    </row>
    <row r="98" spans="1:4" ht="15" thickBot="1" x14ac:dyDescent="0.35">
      <c r="A98">
        <v>97</v>
      </c>
      <c r="B98" s="9" t="s">
        <v>208</v>
      </c>
      <c r="C98" s="9" t="s">
        <v>27</v>
      </c>
      <c r="D98" s="10" t="s">
        <v>14</v>
      </c>
    </row>
    <row r="99" spans="1:4" ht="15" thickBot="1" x14ac:dyDescent="0.35">
      <c r="A99">
        <v>98</v>
      </c>
      <c r="B99" s="9" t="s">
        <v>76</v>
      </c>
      <c r="C99" s="9" t="s">
        <v>29</v>
      </c>
      <c r="D99" s="10" t="s">
        <v>28</v>
      </c>
    </row>
    <row r="100" spans="1:4" ht="15" thickBot="1" x14ac:dyDescent="0.35">
      <c r="A100">
        <v>99</v>
      </c>
      <c r="B100" s="9" t="s">
        <v>197</v>
      </c>
      <c r="C100" s="9" t="s">
        <v>25</v>
      </c>
      <c r="D100" s="10" t="s">
        <v>23</v>
      </c>
    </row>
    <row r="101" spans="1:4" ht="15" thickBot="1" x14ac:dyDescent="0.35">
      <c r="A101">
        <v>100</v>
      </c>
      <c r="B101" s="9" t="s">
        <v>216</v>
      </c>
      <c r="C101" s="9" t="s">
        <v>13</v>
      </c>
      <c r="D101" s="10" t="s">
        <v>21</v>
      </c>
    </row>
    <row r="102" spans="1:4" ht="15" thickBot="1" x14ac:dyDescent="0.35">
      <c r="A102">
        <v>101</v>
      </c>
      <c r="B102" s="9" t="s">
        <v>110</v>
      </c>
      <c r="C102" s="9" t="s">
        <v>13</v>
      </c>
      <c r="D102" s="10" t="s">
        <v>14</v>
      </c>
    </row>
    <row r="103" spans="1:4" ht="15" thickBot="1" x14ac:dyDescent="0.35">
      <c r="A103">
        <v>102</v>
      </c>
      <c r="B103" s="9" t="s">
        <v>110</v>
      </c>
      <c r="C103" s="9" t="s">
        <v>25</v>
      </c>
      <c r="D103" s="10" t="s">
        <v>14</v>
      </c>
    </row>
    <row r="104" spans="1:4" ht="15" thickBot="1" x14ac:dyDescent="0.35">
      <c r="A104">
        <v>103</v>
      </c>
      <c r="B104" s="9" t="s">
        <v>93</v>
      </c>
      <c r="C104" s="9" t="s">
        <v>13</v>
      </c>
      <c r="D104" s="10" t="s">
        <v>14</v>
      </c>
    </row>
    <row r="105" spans="1:4" ht="15" thickBot="1" x14ac:dyDescent="0.35">
      <c r="A105">
        <v>104</v>
      </c>
      <c r="B105" s="9" t="s">
        <v>59</v>
      </c>
      <c r="C105" s="9" t="s">
        <v>29</v>
      </c>
      <c r="D105" s="10" t="s">
        <v>28</v>
      </c>
    </row>
    <row r="106" spans="1:4" ht="15" thickBot="1" x14ac:dyDescent="0.35">
      <c r="A106">
        <v>105</v>
      </c>
      <c r="B106" s="9" t="s">
        <v>60</v>
      </c>
      <c r="C106" s="9" t="s">
        <v>27</v>
      </c>
      <c r="D106" s="10" t="s">
        <v>14</v>
      </c>
    </row>
    <row r="107" spans="1:4" ht="15" thickBot="1" x14ac:dyDescent="0.35">
      <c r="A107">
        <v>106</v>
      </c>
      <c r="B107" s="9" t="s">
        <v>150</v>
      </c>
      <c r="C107" s="9" t="s">
        <v>25</v>
      </c>
      <c r="D107" s="10" t="s">
        <v>14</v>
      </c>
    </row>
    <row r="108" spans="1:4" ht="15" thickBot="1" x14ac:dyDescent="0.35">
      <c r="A108">
        <v>107</v>
      </c>
      <c r="B108" s="9" t="s">
        <v>38</v>
      </c>
      <c r="C108" s="9" t="s">
        <v>25</v>
      </c>
      <c r="D108" s="10" t="s">
        <v>14</v>
      </c>
    </row>
    <row r="109" spans="1:4" ht="15" thickBot="1" x14ac:dyDescent="0.35">
      <c r="A109">
        <v>108</v>
      </c>
      <c r="B109" s="9" t="s">
        <v>62</v>
      </c>
      <c r="C109" s="9" t="s">
        <v>27</v>
      </c>
      <c r="D109" s="10" t="s">
        <v>23</v>
      </c>
    </row>
    <row r="110" spans="1:4" ht="15" thickBot="1" x14ac:dyDescent="0.35">
      <c r="A110">
        <v>109</v>
      </c>
      <c r="B110" s="9" t="s">
        <v>62</v>
      </c>
      <c r="C110" s="9" t="s">
        <v>29</v>
      </c>
      <c r="D110" s="10" t="s">
        <v>28</v>
      </c>
    </row>
    <row r="111" spans="1:4" ht="15" thickBot="1" x14ac:dyDescent="0.35">
      <c r="A111">
        <v>110</v>
      </c>
      <c r="B111" s="9" t="s">
        <v>100</v>
      </c>
      <c r="C111" s="9" t="s">
        <v>13</v>
      </c>
      <c r="D111" s="10" t="s">
        <v>14</v>
      </c>
    </row>
    <row r="112" spans="1:4" ht="15" thickBot="1" x14ac:dyDescent="0.35">
      <c r="A112">
        <v>111</v>
      </c>
      <c r="B112" s="9" t="s">
        <v>83</v>
      </c>
      <c r="C112" s="9" t="s">
        <v>25</v>
      </c>
      <c r="D112" s="10" t="s">
        <v>14</v>
      </c>
    </row>
    <row r="113" spans="1:4" ht="15" thickBot="1" x14ac:dyDescent="0.35">
      <c r="A113">
        <v>112</v>
      </c>
      <c r="B113" s="9" t="s">
        <v>63</v>
      </c>
      <c r="C113" s="9" t="s">
        <v>27</v>
      </c>
      <c r="D113" s="10" t="s">
        <v>21</v>
      </c>
    </row>
    <row r="114" spans="1:4" ht="15" thickBot="1" x14ac:dyDescent="0.35">
      <c r="A114">
        <v>113</v>
      </c>
      <c r="B114" s="9" t="s">
        <v>164</v>
      </c>
      <c r="C114" s="9" t="s">
        <v>25</v>
      </c>
      <c r="D114" s="10" t="s">
        <v>14</v>
      </c>
    </row>
    <row r="115" spans="1:4" ht="15" thickBot="1" x14ac:dyDescent="0.35">
      <c r="A115">
        <v>114</v>
      </c>
      <c r="B115" s="9" t="s">
        <v>142</v>
      </c>
      <c r="C115" s="9" t="s">
        <v>25</v>
      </c>
      <c r="D115" s="10" t="s">
        <v>14</v>
      </c>
    </row>
    <row r="116" spans="1:4" ht="15" thickBot="1" x14ac:dyDescent="0.35">
      <c r="A116">
        <v>115</v>
      </c>
      <c r="B116" s="9" t="s">
        <v>64</v>
      </c>
      <c r="C116" s="9" t="s">
        <v>25</v>
      </c>
      <c r="D116" s="10" t="s">
        <v>14</v>
      </c>
    </row>
    <row r="117" spans="1:4" ht="15" thickBot="1" x14ac:dyDescent="0.35">
      <c r="A117">
        <v>116</v>
      </c>
      <c r="B117" s="9" t="s">
        <v>503</v>
      </c>
      <c r="C117" s="9" t="s">
        <v>25</v>
      </c>
      <c r="D117" s="10" t="s">
        <v>14</v>
      </c>
    </row>
    <row r="118" spans="1:4" ht="15" thickBot="1" x14ac:dyDescent="0.35">
      <c r="A118">
        <v>117</v>
      </c>
      <c r="B118" s="9" t="s">
        <v>225</v>
      </c>
      <c r="C118" s="9" t="s">
        <v>13</v>
      </c>
      <c r="D118" s="10" t="s">
        <v>14</v>
      </c>
    </row>
    <row r="119" spans="1:4" ht="15" thickBot="1" x14ac:dyDescent="0.35">
      <c r="A119">
        <v>118</v>
      </c>
      <c r="B119" s="9" t="s">
        <v>119</v>
      </c>
      <c r="C119" s="9" t="s">
        <v>25</v>
      </c>
      <c r="D119" s="10" t="s">
        <v>23</v>
      </c>
    </row>
    <row r="120" spans="1:4" ht="15" thickBot="1" x14ac:dyDescent="0.35">
      <c r="A120">
        <v>119</v>
      </c>
      <c r="B120" s="9" t="s">
        <v>138</v>
      </c>
      <c r="C120" s="9" t="s">
        <v>25</v>
      </c>
      <c r="D120" s="10" t="s">
        <v>14</v>
      </c>
    </row>
    <row r="121" spans="1:4" ht="15" thickBot="1" x14ac:dyDescent="0.35">
      <c r="A121">
        <v>120</v>
      </c>
      <c r="B121" s="9" t="s">
        <v>149</v>
      </c>
      <c r="C121" s="9" t="s">
        <v>25</v>
      </c>
      <c r="D121" s="10" t="s">
        <v>14</v>
      </c>
    </row>
    <row r="122" spans="1:4" ht="15" thickBot="1" x14ac:dyDescent="0.35">
      <c r="A122">
        <v>121</v>
      </c>
      <c r="B122" s="9" t="s">
        <v>209</v>
      </c>
      <c r="C122" s="9" t="s">
        <v>27</v>
      </c>
      <c r="D122" s="10" t="s">
        <v>23</v>
      </c>
    </row>
    <row r="123" spans="1:4" ht="15" thickBot="1" x14ac:dyDescent="0.35">
      <c r="A123">
        <v>122</v>
      </c>
      <c r="B123" s="9" t="s">
        <v>65</v>
      </c>
      <c r="C123" s="9" t="s">
        <v>27</v>
      </c>
      <c r="D123" s="10" t="s">
        <v>21</v>
      </c>
    </row>
    <row r="124" spans="1:4" ht="15" thickBot="1" x14ac:dyDescent="0.35">
      <c r="A124">
        <v>123</v>
      </c>
      <c r="B124" s="9" t="s">
        <v>200</v>
      </c>
      <c r="C124" s="9" t="s">
        <v>25</v>
      </c>
      <c r="D124" s="10" t="s">
        <v>14</v>
      </c>
    </row>
    <row r="125" spans="1:4" ht="15" thickBot="1" x14ac:dyDescent="0.35">
      <c r="A125">
        <v>124</v>
      </c>
      <c r="B125" s="9" t="s">
        <v>66</v>
      </c>
      <c r="C125" s="9" t="s">
        <v>29</v>
      </c>
      <c r="D125" s="9"/>
    </row>
    <row r="126" spans="1:4" ht="15" thickBot="1" x14ac:dyDescent="0.35">
      <c r="A126">
        <v>125</v>
      </c>
      <c r="B126" s="9" t="s">
        <v>210</v>
      </c>
      <c r="C126" s="9" t="s">
        <v>27</v>
      </c>
      <c r="D126" s="10" t="s">
        <v>28</v>
      </c>
    </row>
    <row r="127" spans="1:4" ht="15" thickBot="1" x14ac:dyDescent="0.35">
      <c r="A127">
        <v>126</v>
      </c>
      <c r="B127" s="9" t="s">
        <v>101</v>
      </c>
      <c r="C127" s="9" t="s">
        <v>13</v>
      </c>
      <c r="D127" s="10" t="s">
        <v>14</v>
      </c>
    </row>
    <row r="128" spans="1:4" ht="15" thickBot="1" x14ac:dyDescent="0.35">
      <c r="A128">
        <v>127</v>
      </c>
      <c r="B128" s="9" t="s">
        <v>91</v>
      </c>
      <c r="C128" s="9" t="s">
        <v>13</v>
      </c>
      <c r="D128" s="10" t="s">
        <v>14</v>
      </c>
    </row>
    <row r="129" spans="1:4" ht="15" thickBot="1" x14ac:dyDescent="0.35">
      <c r="A129">
        <v>128</v>
      </c>
      <c r="B129" s="9" t="s">
        <v>165</v>
      </c>
      <c r="C129" s="9" t="s">
        <v>25</v>
      </c>
      <c r="D129" s="10" t="s">
        <v>14</v>
      </c>
    </row>
    <row r="130" spans="1:4" ht="15" thickBot="1" x14ac:dyDescent="0.35">
      <c r="A130">
        <v>129</v>
      </c>
      <c r="B130" s="9" t="s">
        <v>67</v>
      </c>
      <c r="C130" s="9" t="s">
        <v>29</v>
      </c>
      <c r="D130" s="10" t="s">
        <v>28</v>
      </c>
    </row>
    <row r="131" spans="1:4" ht="15" thickBot="1" x14ac:dyDescent="0.35">
      <c r="A131">
        <v>130</v>
      </c>
      <c r="B131" s="9" t="s">
        <v>201</v>
      </c>
      <c r="C131" s="9" t="s">
        <v>27</v>
      </c>
      <c r="D131" s="10" t="s">
        <v>23</v>
      </c>
    </row>
    <row r="132" spans="1:4" ht="15" thickBot="1" x14ac:dyDescent="0.35">
      <c r="A132">
        <v>131</v>
      </c>
      <c r="B132" s="9" t="s">
        <v>221</v>
      </c>
      <c r="C132" s="9" t="s">
        <v>13</v>
      </c>
      <c r="D132" s="10" t="s">
        <v>14</v>
      </c>
    </row>
    <row r="133" spans="1:4" ht="15" thickBot="1" x14ac:dyDescent="0.35">
      <c r="A133">
        <v>132</v>
      </c>
      <c r="B133" s="9" t="s">
        <v>177</v>
      </c>
      <c r="C133" s="9" t="s">
        <v>13</v>
      </c>
      <c r="D133" s="10" t="s">
        <v>23</v>
      </c>
    </row>
    <row r="134" spans="1:4" ht="15" thickBot="1" x14ac:dyDescent="0.35">
      <c r="A134">
        <v>133</v>
      </c>
      <c r="B134" s="9" t="s">
        <v>40</v>
      </c>
      <c r="C134" s="9" t="s">
        <v>27</v>
      </c>
      <c r="D134" s="10" t="s">
        <v>14</v>
      </c>
    </row>
    <row r="135" spans="1:4" ht="15" thickBot="1" x14ac:dyDescent="0.35">
      <c r="A135">
        <v>134</v>
      </c>
      <c r="B135" s="9" t="s">
        <v>68</v>
      </c>
      <c r="C135" s="9" t="s">
        <v>25</v>
      </c>
      <c r="D135" s="10" t="s">
        <v>14</v>
      </c>
    </row>
    <row r="136" spans="1:4" ht="15" thickBot="1" x14ac:dyDescent="0.35">
      <c r="A136">
        <v>135</v>
      </c>
      <c r="B136" s="9" t="s">
        <v>504</v>
      </c>
      <c r="C136" s="9" t="s">
        <v>25</v>
      </c>
      <c r="D136" s="10" t="s">
        <v>14</v>
      </c>
    </row>
    <row r="137" spans="1:4" ht="15" thickBot="1" x14ac:dyDescent="0.35">
      <c r="A137">
        <v>136</v>
      </c>
      <c r="B137" s="9" t="s">
        <v>185</v>
      </c>
      <c r="C137" s="9" t="s">
        <v>25</v>
      </c>
      <c r="D137" s="10" t="s">
        <v>14</v>
      </c>
    </row>
    <row r="138" spans="1:4" ht="15" thickBot="1" x14ac:dyDescent="0.35">
      <c r="A138">
        <v>137</v>
      </c>
      <c r="B138" s="9" t="s">
        <v>77</v>
      </c>
      <c r="C138" s="9" t="s">
        <v>27</v>
      </c>
      <c r="D138" s="10" t="s">
        <v>23</v>
      </c>
    </row>
    <row r="139" spans="1:4" ht="15" thickBot="1" x14ac:dyDescent="0.35">
      <c r="A139">
        <v>138</v>
      </c>
      <c r="B139" s="9" t="s">
        <v>120</v>
      </c>
      <c r="C139" s="9" t="s">
        <v>25</v>
      </c>
      <c r="D139" s="10" t="s">
        <v>14</v>
      </c>
    </row>
    <row r="140" spans="1:4" ht="15" thickBot="1" x14ac:dyDescent="0.35">
      <c r="A140">
        <v>139</v>
      </c>
      <c r="B140" s="9" t="s">
        <v>186</v>
      </c>
      <c r="C140" s="9" t="s">
        <v>25</v>
      </c>
      <c r="D140" s="10" t="s">
        <v>21</v>
      </c>
    </row>
    <row r="141" spans="1:4" ht="15" thickBot="1" x14ac:dyDescent="0.35">
      <c r="A141">
        <v>140</v>
      </c>
      <c r="B141" s="9" t="s">
        <v>166</v>
      </c>
      <c r="C141" s="9" t="s">
        <v>25</v>
      </c>
      <c r="D141" s="10" t="s">
        <v>14</v>
      </c>
    </row>
    <row r="142" spans="1:4" ht="15" thickBot="1" x14ac:dyDescent="0.35">
      <c r="A142">
        <v>141</v>
      </c>
      <c r="B142" s="9" t="s">
        <v>114</v>
      </c>
      <c r="C142" s="9" t="s">
        <v>13</v>
      </c>
      <c r="D142" s="10" t="s">
        <v>14</v>
      </c>
    </row>
    <row r="143" spans="1:4" ht="15" thickBot="1" x14ac:dyDescent="0.35">
      <c r="A143">
        <v>142</v>
      </c>
      <c r="B143" s="9" t="s">
        <v>102</v>
      </c>
      <c r="C143" s="9" t="s">
        <v>13</v>
      </c>
      <c r="D143" s="10" t="s">
        <v>14</v>
      </c>
    </row>
    <row r="144" spans="1:4" ht="15" thickBot="1" x14ac:dyDescent="0.35">
      <c r="A144">
        <v>143</v>
      </c>
      <c r="B144" s="9" t="s">
        <v>132</v>
      </c>
      <c r="C144" s="9" t="s">
        <v>13</v>
      </c>
      <c r="D144" s="10" t="s">
        <v>21</v>
      </c>
    </row>
    <row r="145" spans="1:4" ht="15" thickBot="1" x14ac:dyDescent="0.35">
      <c r="A145">
        <v>144</v>
      </c>
      <c r="B145" s="9" t="s">
        <v>174</v>
      </c>
      <c r="C145" s="9" t="s">
        <v>25</v>
      </c>
      <c r="D145" s="10" t="s">
        <v>14</v>
      </c>
    </row>
    <row r="146" spans="1:4" ht="15" thickBot="1" x14ac:dyDescent="0.35">
      <c r="A146">
        <v>145</v>
      </c>
      <c r="B146" s="9" t="s">
        <v>133</v>
      </c>
      <c r="C146" s="9" t="s">
        <v>13</v>
      </c>
      <c r="D146" s="10" t="s">
        <v>23</v>
      </c>
    </row>
    <row r="147" spans="1:4" ht="15" thickBot="1" x14ac:dyDescent="0.35">
      <c r="A147">
        <v>146</v>
      </c>
      <c r="B147" s="9" t="s">
        <v>69</v>
      </c>
      <c r="C147" s="9" t="s">
        <v>29</v>
      </c>
      <c r="D147" s="10" t="s">
        <v>28</v>
      </c>
    </row>
    <row r="148" spans="1:4" ht="15" thickBot="1" x14ac:dyDescent="0.35">
      <c r="A148">
        <v>147</v>
      </c>
      <c r="B148" s="9" t="s">
        <v>223</v>
      </c>
      <c r="C148" s="9" t="s">
        <v>25</v>
      </c>
      <c r="D148" s="10" t="s">
        <v>14</v>
      </c>
    </row>
    <row r="149" spans="1:4" ht="15" thickBot="1" x14ac:dyDescent="0.35">
      <c r="A149">
        <v>148</v>
      </c>
      <c r="B149" s="9" t="s">
        <v>122</v>
      </c>
      <c r="C149" s="9" t="s">
        <v>25</v>
      </c>
      <c r="D149" s="10" t="s">
        <v>14</v>
      </c>
    </row>
    <row r="150" spans="1:4" ht="15" thickBot="1" x14ac:dyDescent="0.35">
      <c r="A150">
        <v>149</v>
      </c>
      <c r="B150" s="9" t="s">
        <v>170</v>
      </c>
      <c r="C150" s="9" t="s">
        <v>25</v>
      </c>
      <c r="D150" s="10" t="s">
        <v>14</v>
      </c>
    </row>
    <row r="151" spans="1:4" ht="15" thickBot="1" x14ac:dyDescent="0.35">
      <c r="A151">
        <v>150</v>
      </c>
      <c r="B151" s="9" t="s">
        <v>167</v>
      </c>
      <c r="C151" s="9" t="s">
        <v>25</v>
      </c>
      <c r="D151" s="10" t="s">
        <v>14</v>
      </c>
    </row>
    <row r="152" spans="1:4" ht="15" thickBot="1" x14ac:dyDescent="0.35">
      <c r="A152">
        <v>151</v>
      </c>
      <c r="B152" s="9" t="s">
        <v>226</v>
      </c>
      <c r="C152" s="9" t="s">
        <v>13</v>
      </c>
      <c r="D152" s="10" t="s">
        <v>14</v>
      </c>
    </row>
    <row r="153" spans="1:4" ht="15" thickBot="1" x14ac:dyDescent="0.35">
      <c r="A153">
        <v>152</v>
      </c>
      <c r="B153" s="9" t="s">
        <v>70</v>
      </c>
      <c r="C153" s="9" t="s">
        <v>27</v>
      </c>
      <c r="D153" s="10" t="s">
        <v>14</v>
      </c>
    </row>
    <row r="154" spans="1:4" ht="15" thickBot="1" x14ac:dyDescent="0.35">
      <c r="A154">
        <v>153</v>
      </c>
      <c r="B154" s="9" t="s">
        <v>176</v>
      </c>
      <c r="C154" s="9" t="s">
        <v>13</v>
      </c>
      <c r="D154" s="10" t="s">
        <v>23</v>
      </c>
    </row>
    <row r="155" spans="1:4" ht="15" thickBot="1" x14ac:dyDescent="0.35">
      <c r="A155">
        <v>154</v>
      </c>
      <c r="B155" s="9" t="s">
        <v>71</v>
      </c>
      <c r="C155" s="9" t="s">
        <v>27</v>
      </c>
      <c r="D155" s="10" t="s">
        <v>14</v>
      </c>
    </row>
    <row r="156" spans="1:4" ht="15" thickBot="1" x14ac:dyDescent="0.35">
      <c r="A156">
        <v>155</v>
      </c>
      <c r="B156" s="9" t="s">
        <v>178</v>
      </c>
      <c r="C156" s="9" t="s">
        <v>25</v>
      </c>
      <c r="D156" s="10" t="s">
        <v>14</v>
      </c>
    </row>
    <row r="157" spans="1:4" ht="15" thickBot="1" x14ac:dyDescent="0.35">
      <c r="A157">
        <v>156</v>
      </c>
      <c r="B157" s="9" t="s">
        <v>168</v>
      </c>
      <c r="C157" s="9" t="s">
        <v>25</v>
      </c>
      <c r="D157" s="10" t="s">
        <v>14</v>
      </c>
    </row>
    <row r="158" spans="1:4" ht="15" thickBot="1" x14ac:dyDescent="0.35">
      <c r="A158">
        <v>157</v>
      </c>
      <c r="B158" s="9" t="s">
        <v>72</v>
      </c>
      <c r="C158" s="9" t="s">
        <v>27</v>
      </c>
      <c r="D158" s="10" t="s">
        <v>14</v>
      </c>
    </row>
    <row r="159" spans="1:4" ht="15" thickBot="1" x14ac:dyDescent="0.35">
      <c r="A159">
        <v>158</v>
      </c>
      <c r="B159" s="9" t="s">
        <v>92</v>
      </c>
      <c r="C159" s="9" t="s">
        <v>13</v>
      </c>
      <c r="D159" s="10" t="s">
        <v>14</v>
      </c>
    </row>
    <row r="160" spans="1:4" ht="15" thickBot="1" x14ac:dyDescent="0.35">
      <c r="A160">
        <v>159</v>
      </c>
      <c r="B160" s="9" t="s">
        <v>111</v>
      </c>
      <c r="C160" s="9" t="s">
        <v>13</v>
      </c>
      <c r="D160" s="10" t="s">
        <v>14</v>
      </c>
    </row>
    <row r="161" spans="1:4" ht="15" thickBot="1" x14ac:dyDescent="0.35">
      <c r="A161">
        <v>160</v>
      </c>
      <c r="B161" s="9" t="s">
        <v>112</v>
      </c>
      <c r="C161" s="9" t="s">
        <v>13</v>
      </c>
      <c r="D161" s="10" t="s">
        <v>14</v>
      </c>
    </row>
    <row r="162" spans="1:4" ht="15" thickBot="1" x14ac:dyDescent="0.35">
      <c r="A162">
        <v>161</v>
      </c>
      <c r="B162" s="9" t="s">
        <v>84</v>
      </c>
      <c r="C162" s="9" t="s">
        <v>27</v>
      </c>
      <c r="D162" s="10" t="s">
        <v>28</v>
      </c>
    </row>
    <row r="163" spans="1:4" ht="15" thickBot="1" x14ac:dyDescent="0.35">
      <c r="A163">
        <v>162</v>
      </c>
      <c r="B163" s="9" t="s">
        <v>73</v>
      </c>
      <c r="C163" s="9" t="s">
        <v>29</v>
      </c>
      <c r="D163" s="9"/>
    </row>
    <row r="164" spans="1:4" ht="15" thickBot="1" x14ac:dyDescent="0.35">
      <c r="A164">
        <v>163</v>
      </c>
      <c r="B164" s="9" t="s">
        <v>121</v>
      </c>
      <c r="C164" s="9" t="s">
        <v>25</v>
      </c>
      <c r="D164" s="10" t="s">
        <v>14</v>
      </c>
    </row>
    <row r="165" spans="1:4" ht="15" thickBot="1" x14ac:dyDescent="0.35">
      <c r="A165">
        <v>164</v>
      </c>
      <c r="B165" s="9" t="s">
        <v>505</v>
      </c>
      <c r="C165" s="9" t="s">
        <v>29</v>
      </c>
      <c r="D165" s="9"/>
    </row>
    <row r="166" spans="1:4" ht="15" thickBot="1" x14ac:dyDescent="0.35">
      <c r="A166">
        <v>165</v>
      </c>
      <c r="B166" s="9" t="s">
        <v>103</v>
      </c>
      <c r="C166" s="9" t="s">
        <v>13</v>
      </c>
      <c r="D166" s="10" t="s">
        <v>14</v>
      </c>
    </row>
    <row r="167" spans="1:4" ht="15" thickBot="1" x14ac:dyDescent="0.35">
      <c r="A167">
        <v>166</v>
      </c>
      <c r="B167" s="9" t="s">
        <v>169</v>
      </c>
      <c r="C167" s="9" t="s">
        <v>25</v>
      </c>
      <c r="D167" s="10" t="s">
        <v>14</v>
      </c>
    </row>
    <row r="168" spans="1:4" ht="15" thickBot="1" x14ac:dyDescent="0.35">
      <c r="A168">
        <v>167</v>
      </c>
      <c r="B168" s="9" t="s">
        <v>74</v>
      </c>
      <c r="C168" s="9" t="s">
        <v>29</v>
      </c>
      <c r="D168" s="9" t="s">
        <v>28</v>
      </c>
    </row>
    <row r="169" spans="1:4" ht="15" thickBot="1" x14ac:dyDescent="0.35">
      <c r="A169">
        <v>168</v>
      </c>
      <c r="B169" s="9" t="s">
        <v>183</v>
      </c>
      <c r="C169" s="9" t="s">
        <v>25</v>
      </c>
      <c r="D169" s="10" t="s">
        <v>14</v>
      </c>
    </row>
    <row r="170" spans="1:4" ht="15" thickBot="1" x14ac:dyDescent="0.35">
      <c r="A170">
        <v>169</v>
      </c>
      <c r="B170" s="9" t="s">
        <v>95</v>
      </c>
      <c r="C170" s="9" t="s">
        <v>13</v>
      </c>
      <c r="D170" s="10" t="s">
        <v>14</v>
      </c>
    </row>
    <row r="171" spans="1:4" ht="15" thickBot="1" x14ac:dyDescent="0.35">
      <c r="A171">
        <v>170</v>
      </c>
      <c r="B171" s="9" t="s">
        <v>217</v>
      </c>
      <c r="C171" s="9" t="s">
        <v>13</v>
      </c>
      <c r="D171" s="10" t="s">
        <v>14</v>
      </c>
    </row>
    <row r="172" spans="1:4" ht="15" thickBot="1" x14ac:dyDescent="0.35">
      <c r="A172">
        <v>171</v>
      </c>
      <c r="B172" s="9" t="s">
        <v>202</v>
      </c>
      <c r="C172" s="9" t="s">
        <v>29</v>
      </c>
      <c r="D172" s="10" t="s">
        <v>28</v>
      </c>
    </row>
    <row r="173" spans="1:4" ht="15" thickBot="1" x14ac:dyDescent="0.35">
      <c r="A173">
        <v>172</v>
      </c>
      <c r="B173" s="9" t="s">
        <v>123</v>
      </c>
      <c r="C173" s="9" t="s">
        <v>27</v>
      </c>
      <c r="D173" s="10" t="s">
        <v>21</v>
      </c>
    </row>
    <row r="174" spans="1:4" ht="15" thickBot="1" x14ac:dyDescent="0.35">
      <c r="A174">
        <v>173</v>
      </c>
      <c r="B174" s="9" t="s">
        <v>79</v>
      </c>
      <c r="C174" s="9" t="s">
        <v>27</v>
      </c>
      <c r="D174" s="10" t="s">
        <v>28</v>
      </c>
    </row>
    <row r="175" spans="1:4" ht="15" thickBot="1" x14ac:dyDescent="0.35">
      <c r="A175">
        <v>174</v>
      </c>
      <c r="B175" s="9" t="s">
        <v>187</v>
      </c>
      <c r="C175" s="9" t="s">
        <v>25</v>
      </c>
      <c r="D175" s="10" t="s">
        <v>14</v>
      </c>
    </row>
    <row r="176" spans="1:4" ht="15" thickBot="1" x14ac:dyDescent="0.35">
      <c r="A176">
        <v>175</v>
      </c>
      <c r="B176" s="9" t="s">
        <v>78</v>
      </c>
      <c r="C176" s="9" t="s">
        <v>29</v>
      </c>
      <c r="D176" s="10" t="s">
        <v>23</v>
      </c>
    </row>
    <row r="177" spans="1:4" ht="15" thickBot="1" x14ac:dyDescent="0.35">
      <c r="A177">
        <v>176</v>
      </c>
      <c r="B177" s="9" t="s">
        <v>211</v>
      </c>
      <c r="C177" s="9" t="s">
        <v>27</v>
      </c>
      <c r="D177" s="10" t="s">
        <v>28</v>
      </c>
    </row>
    <row r="178" spans="1:4" ht="15" thickBot="1" x14ac:dyDescent="0.35">
      <c r="A178">
        <v>177</v>
      </c>
      <c r="B178" s="9" t="s">
        <v>36</v>
      </c>
      <c r="C178" s="9" t="s">
        <v>25</v>
      </c>
      <c r="D178" s="10" t="s">
        <v>28</v>
      </c>
    </row>
    <row r="179" spans="1:4" ht="15" thickBot="1" x14ac:dyDescent="0.35">
      <c r="A179">
        <v>178</v>
      </c>
      <c r="B179" s="9" t="s">
        <v>137</v>
      </c>
      <c r="C179" s="9" t="s">
        <v>13</v>
      </c>
      <c r="D179" s="10" t="s">
        <v>21</v>
      </c>
    </row>
    <row r="180" spans="1:4" ht="15" thickBot="1" x14ac:dyDescent="0.35">
      <c r="A180">
        <v>179</v>
      </c>
      <c r="B180" s="9" t="s">
        <v>145</v>
      </c>
      <c r="C180" s="9" t="s">
        <v>25</v>
      </c>
      <c r="D180" s="10" t="s">
        <v>14</v>
      </c>
    </row>
    <row r="181" spans="1:4" ht="15" thickBot="1" x14ac:dyDescent="0.35">
      <c r="A181">
        <v>180</v>
      </c>
      <c r="B181" s="9" t="s">
        <v>144</v>
      </c>
      <c r="C181" s="9" t="s">
        <v>25</v>
      </c>
      <c r="D181" s="9" t="s">
        <v>14</v>
      </c>
    </row>
    <row r="182" spans="1:4" ht="15" thickBot="1" x14ac:dyDescent="0.35">
      <c r="A182">
        <v>181</v>
      </c>
      <c r="B182" s="9" t="s">
        <v>151</v>
      </c>
      <c r="C182" s="9" t="s">
        <v>25</v>
      </c>
      <c r="D182" s="10" t="s">
        <v>23</v>
      </c>
    </row>
    <row r="183" spans="1:4" ht="15" thickBot="1" x14ac:dyDescent="0.35">
      <c r="A183">
        <v>182</v>
      </c>
      <c r="B183" s="9" t="s">
        <v>85</v>
      </c>
      <c r="C183" s="9" t="s">
        <v>29</v>
      </c>
      <c r="D183" s="9"/>
    </row>
    <row r="184" spans="1:4" ht="15" thickBot="1" x14ac:dyDescent="0.35">
      <c r="A184">
        <v>183</v>
      </c>
      <c r="B184" s="9" t="s">
        <v>80</v>
      </c>
      <c r="C184" s="9" t="s">
        <v>27</v>
      </c>
      <c r="D184" s="10" t="s">
        <v>28</v>
      </c>
    </row>
    <row r="185" spans="1:4" ht="15" thickBot="1" x14ac:dyDescent="0.35">
      <c r="A185">
        <v>184</v>
      </c>
      <c r="B185" s="9" t="s">
        <v>152</v>
      </c>
      <c r="C185" s="9" t="s">
        <v>25</v>
      </c>
      <c r="D185" s="10" t="s">
        <v>14</v>
      </c>
    </row>
    <row r="186" spans="1:4" ht="15" thickBot="1" x14ac:dyDescent="0.35">
      <c r="A186">
        <v>185</v>
      </c>
      <c r="B186" s="9" t="s">
        <v>136</v>
      </c>
      <c r="C186" s="9" t="s">
        <v>13</v>
      </c>
      <c r="D186" s="10" t="s">
        <v>21</v>
      </c>
    </row>
    <row r="187" spans="1:4" ht="15" thickBot="1" x14ac:dyDescent="0.35">
      <c r="A187">
        <v>186</v>
      </c>
      <c r="B187" s="9" t="s">
        <v>218</v>
      </c>
      <c r="C187" s="9" t="s">
        <v>13</v>
      </c>
      <c r="D187" s="10" t="s">
        <v>14</v>
      </c>
    </row>
    <row r="188" spans="1:4" ht="15" thickBot="1" x14ac:dyDescent="0.35">
      <c r="A188">
        <v>187</v>
      </c>
      <c r="B188" s="9" t="s">
        <v>104</v>
      </c>
      <c r="C188" s="9" t="s">
        <v>13</v>
      </c>
      <c r="D188" s="10" t="s">
        <v>14</v>
      </c>
    </row>
    <row r="189" spans="1:4" ht="15" thickBot="1" x14ac:dyDescent="0.35">
      <c r="A189">
        <v>188</v>
      </c>
      <c r="B189" s="9" t="s">
        <v>113</v>
      </c>
      <c r="C189" s="9" t="s">
        <v>13</v>
      </c>
      <c r="D189" s="10" t="s">
        <v>14</v>
      </c>
    </row>
    <row r="190" spans="1:4" ht="15" thickBot="1" x14ac:dyDescent="0.35">
      <c r="A190">
        <v>189</v>
      </c>
      <c r="B190" s="9" t="s">
        <v>153</v>
      </c>
      <c r="C190" s="9" t="s">
        <v>25</v>
      </c>
      <c r="D190" s="10" t="s">
        <v>21</v>
      </c>
    </row>
    <row r="191" spans="1:4" ht="15" thickBot="1" x14ac:dyDescent="0.35">
      <c r="A191">
        <v>190</v>
      </c>
      <c r="B191" s="9" t="s">
        <v>81</v>
      </c>
      <c r="C191" s="9" t="s">
        <v>25</v>
      </c>
      <c r="D191" s="10" t="s">
        <v>28</v>
      </c>
    </row>
    <row r="192" spans="1:4" ht="15" thickBot="1" x14ac:dyDescent="0.35">
      <c r="A192">
        <v>191</v>
      </c>
      <c r="B192" s="9" t="s">
        <v>81</v>
      </c>
      <c r="C192" s="9" t="s">
        <v>29</v>
      </c>
      <c r="D192" s="10" t="s">
        <v>28</v>
      </c>
    </row>
    <row r="193" spans="1:4" ht="15" thickBot="1" x14ac:dyDescent="0.35">
      <c r="A193">
        <v>192</v>
      </c>
      <c r="B193" s="9" t="s">
        <v>154</v>
      </c>
      <c r="C193" s="9" t="s">
        <v>29</v>
      </c>
      <c r="D193" s="9"/>
    </row>
    <row r="194" spans="1:4" ht="15" thickBot="1" x14ac:dyDescent="0.35">
      <c r="A194">
        <v>193</v>
      </c>
      <c r="B194" s="9" t="s">
        <v>244</v>
      </c>
      <c r="C194" s="9" t="s">
        <v>25</v>
      </c>
      <c r="D194" s="10" t="s">
        <v>21</v>
      </c>
    </row>
    <row r="195" spans="1:4" ht="15" thickBot="1" x14ac:dyDescent="0.35">
      <c r="A195">
        <v>194</v>
      </c>
      <c r="B195" s="9" t="s">
        <v>86</v>
      </c>
      <c r="C195" s="9" t="s">
        <v>29</v>
      </c>
      <c r="D195" s="9"/>
    </row>
    <row r="196" spans="1:4" ht="15" thickBot="1" x14ac:dyDescent="0.35">
      <c r="A196">
        <v>195</v>
      </c>
      <c r="B196" s="9" t="s">
        <v>213</v>
      </c>
      <c r="C196" s="9" t="s">
        <v>27</v>
      </c>
      <c r="D196" s="10" t="s">
        <v>23</v>
      </c>
    </row>
    <row r="197" spans="1:4" ht="15" thickBot="1" x14ac:dyDescent="0.35">
      <c r="A197">
        <v>196</v>
      </c>
      <c r="B197" s="9" t="s">
        <v>87</v>
      </c>
      <c r="C197" s="9" t="s">
        <v>27</v>
      </c>
      <c r="D197" s="10" t="s">
        <v>14</v>
      </c>
    </row>
  </sheetData>
  <conditionalFormatting sqref="D22:D23">
    <cfRule type="containsBlanks" dxfId="14" priority="5">
      <formula>LEN(TRIM(D22))=0</formula>
    </cfRule>
  </conditionalFormatting>
  <conditionalFormatting sqref="D74">
    <cfRule type="containsBlanks" dxfId="13" priority="4">
      <formula>LEN(TRIM(D74))=0</formula>
    </cfRule>
  </conditionalFormatting>
  <conditionalFormatting sqref="D78">
    <cfRule type="containsBlanks" dxfId="12" priority="3">
      <formula>LEN(TRIM(D78))=0</formula>
    </cfRule>
  </conditionalFormatting>
  <conditionalFormatting sqref="D168">
    <cfRule type="containsBlanks" dxfId="11" priority="2">
      <formula>LEN(TRIM(D168))=0</formula>
    </cfRule>
  </conditionalFormatting>
  <conditionalFormatting sqref="D181">
    <cfRule type="containsBlanks" dxfId="10" priority="1">
      <formula>LEN(TRIM(D181))=0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9EE7E-82A9-4F40-BC62-7AE93EE33D98}">
  <dimension ref="A1:L194"/>
  <sheetViews>
    <sheetView workbookViewId="0">
      <pane xSplit="2" ySplit="1" topLeftCell="C211" activePane="bottomRight" state="frozen"/>
      <selection pane="topRight" activeCell="C1" sqref="C1"/>
      <selection pane="bottomLeft" activeCell="A2" sqref="A2"/>
      <selection pane="bottomRight" activeCell="G121" sqref="G121"/>
    </sheetView>
  </sheetViews>
  <sheetFormatPr defaultRowHeight="14.4" x14ac:dyDescent="0.3"/>
  <cols>
    <col min="1" max="1" width="10.33203125" customWidth="1"/>
    <col min="2" max="2" width="30.88671875" customWidth="1"/>
    <col min="3" max="3" width="15.33203125" customWidth="1"/>
    <col min="4" max="4" width="28.44140625" customWidth="1"/>
    <col min="5" max="5" width="38.6640625" customWidth="1"/>
    <col min="6" max="6" width="39.33203125" style="112" customWidth="1"/>
    <col min="7" max="7" width="45.6640625" customWidth="1"/>
    <col min="8" max="8" width="55.44140625" customWidth="1"/>
    <col min="9" max="9" width="31.5546875" customWidth="1"/>
    <col min="10" max="10" width="31" customWidth="1"/>
    <col min="11" max="11" width="35.33203125" customWidth="1"/>
  </cols>
  <sheetData>
    <row r="1" spans="1:12" ht="15" thickBot="1" x14ac:dyDescent="0.35">
      <c r="A1" t="s">
        <v>506</v>
      </c>
      <c r="B1" s="9" t="s">
        <v>0</v>
      </c>
      <c r="C1" s="9" t="s">
        <v>507</v>
      </c>
      <c r="D1" s="9" t="s">
        <v>508</v>
      </c>
      <c r="E1" s="9" t="s">
        <v>509</v>
      </c>
      <c r="F1" s="188" t="s">
        <v>510</v>
      </c>
      <c r="G1" s="10" t="s">
        <v>241</v>
      </c>
      <c r="H1" s="23" t="s">
        <v>3</v>
      </c>
      <c r="J1" t="s">
        <v>17</v>
      </c>
      <c r="K1" t="s">
        <v>26</v>
      </c>
      <c r="L1" t="s">
        <v>22</v>
      </c>
    </row>
    <row r="2" spans="1:12" ht="15" thickBot="1" x14ac:dyDescent="0.35">
      <c r="A2">
        <v>1</v>
      </c>
      <c r="B2" s="9" t="s">
        <v>41</v>
      </c>
      <c r="C2" s="21">
        <v>0.47799999999999998</v>
      </c>
      <c r="D2" s="21">
        <v>356.49621409999997</v>
      </c>
      <c r="E2" s="9" t="s">
        <v>14</v>
      </c>
      <c r="F2" s="189">
        <v>0.58600012199999996</v>
      </c>
      <c r="G2" s="11" t="str">
        <f>IFERROR(VLOOKUP(Table19[[#This Row],[Country]],'Netzero target status'!$A$1:$J$201,10,0)," ")</f>
        <v xml:space="preserve"> </v>
      </c>
      <c r="H2" s="22" t="s">
        <v>26</v>
      </c>
      <c r="K2" t="s">
        <v>3</v>
      </c>
    </row>
    <row r="3" spans="1:12" ht="15" thickBot="1" x14ac:dyDescent="0.35">
      <c r="A3">
        <v>2</v>
      </c>
      <c r="B3" s="9" t="s">
        <v>124</v>
      </c>
      <c r="C3" s="21">
        <v>0.79600000000000004</v>
      </c>
      <c r="D3" s="21">
        <v>6413.2828079999999</v>
      </c>
      <c r="E3" s="9" t="s">
        <v>14</v>
      </c>
      <c r="F3" s="189">
        <v>0.38345014100000002</v>
      </c>
      <c r="G3" s="11" t="str">
        <f>IFERROR(VLOOKUP(Table19[[#This Row],[Country]],'Netzero target status'!$A$1:$J$201,10,0)," ")</f>
        <v xml:space="preserve"> </v>
      </c>
      <c r="H3" s="22" t="s">
        <v>17</v>
      </c>
    </row>
    <row r="4" spans="1:12" ht="15" thickBot="1" x14ac:dyDescent="0.35">
      <c r="A4">
        <v>3</v>
      </c>
      <c r="B4" s="9" t="s">
        <v>146</v>
      </c>
      <c r="C4" s="21">
        <v>0.745</v>
      </c>
      <c r="D4" s="21">
        <v>4160.5592669999996</v>
      </c>
      <c r="E4" s="9" t="s">
        <v>21</v>
      </c>
      <c r="F4" s="189">
        <v>0.36985162999999999</v>
      </c>
      <c r="G4" s="11" t="str">
        <f>IFERROR(VLOOKUP(Table19[[#This Row],[Country]],'Netzero target status'!$A$1:$J$201,10,0)," ")</f>
        <v xml:space="preserve"> </v>
      </c>
      <c r="H4" s="22" t="s">
        <v>17</v>
      </c>
    </row>
    <row r="5" spans="1:12" ht="15" thickBot="1" x14ac:dyDescent="0.35">
      <c r="A5">
        <v>4</v>
      </c>
      <c r="B5" s="9" t="s">
        <v>224</v>
      </c>
      <c r="C5" s="21">
        <v>0.85799999999999998</v>
      </c>
      <c r="D5" s="21">
        <v>42425.699679999998</v>
      </c>
      <c r="E5" s="9" t="s">
        <v>14</v>
      </c>
      <c r="G5" s="11" t="str">
        <f>IFERROR(VLOOKUP(Table19[[#This Row],[Country]],'Netzero target status'!$A$1:$J$201,10,0)," ")</f>
        <v>In policy document</v>
      </c>
      <c r="H5" s="22"/>
    </row>
    <row r="6" spans="1:12" ht="15" thickBot="1" x14ac:dyDescent="0.35">
      <c r="A6">
        <v>5</v>
      </c>
      <c r="B6" s="9" t="s">
        <v>42</v>
      </c>
      <c r="C6" s="21">
        <v>0.58599999999999997</v>
      </c>
      <c r="D6" s="21">
        <v>1925.8746610000001</v>
      </c>
      <c r="E6" s="9" t="s">
        <v>23</v>
      </c>
      <c r="F6" s="189">
        <v>0.51000667899999996</v>
      </c>
      <c r="G6" s="11" t="str">
        <f>IFERROR(VLOOKUP(Table19[[#This Row],[Country]],'Netzero target status'!$A$1:$J$201,10,0)," ")</f>
        <v>Proposed / in discussion</v>
      </c>
      <c r="H6" s="22" t="s">
        <v>26</v>
      </c>
    </row>
    <row r="7" spans="1:12" ht="15" thickBot="1" x14ac:dyDescent="0.35">
      <c r="A7">
        <v>6</v>
      </c>
      <c r="B7" s="9" t="s">
        <v>172</v>
      </c>
      <c r="C7" s="21">
        <v>0.78800000000000003</v>
      </c>
      <c r="D7" s="21">
        <v>17348.600699999999</v>
      </c>
      <c r="E7" s="9" t="s">
        <v>14</v>
      </c>
      <c r="F7" s="189">
        <v>0.46826996500000001</v>
      </c>
      <c r="G7" s="11" t="str">
        <f>IFERROR(VLOOKUP(Table19[[#This Row],[Country]],'Netzero target status'!$A$1:$J$201,10,0)," ")</f>
        <v>In policy document</v>
      </c>
      <c r="H7" s="22" t="s">
        <v>22</v>
      </c>
    </row>
    <row r="8" spans="1:12" ht="15" thickBot="1" x14ac:dyDescent="0.35">
      <c r="A8">
        <v>7</v>
      </c>
      <c r="B8" s="9" t="s">
        <v>143</v>
      </c>
      <c r="C8" s="21">
        <v>0.84199999999999997</v>
      </c>
      <c r="D8" s="21">
        <v>10738.01792</v>
      </c>
      <c r="E8" s="9" t="s">
        <v>14</v>
      </c>
      <c r="F8" s="189">
        <v>0.38159343800000001</v>
      </c>
      <c r="G8" s="11" t="str">
        <f>IFERROR(VLOOKUP(Table19[[#This Row],[Country]],'Netzero target status'!$A$1:$J$201,10,0)," ")</f>
        <v>In policy document</v>
      </c>
      <c r="H8" s="22" t="s">
        <v>17</v>
      </c>
    </row>
    <row r="9" spans="1:12" ht="15" thickBot="1" x14ac:dyDescent="0.35">
      <c r="A9">
        <v>8</v>
      </c>
      <c r="B9" s="9" t="s">
        <v>125</v>
      </c>
      <c r="C9" s="21">
        <v>0.75900000000000001</v>
      </c>
      <c r="D9" s="21">
        <v>4685.1799709999996</v>
      </c>
      <c r="E9" s="9" t="s">
        <v>14</v>
      </c>
      <c r="F9" s="189">
        <v>0.364062261</v>
      </c>
      <c r="G9" s="11" t="str">
        <f>IFERROR(VLOOKUP(Table19[[#This Row],[Country]],'Netzero target status'!$A$1:$J$201,10,0)," ")</f>
        <v xml:space="preserve"> </v>
      </c>
      <c r="H9" s="22" t="s">
        <v>17</v>
      </c>
    </row>
    <row r="10" spans="1:12" ht="15" thickBot="1" x14ac:dyDescent="0.35">
      <c r="A10">
        <v>9</v>
      </c>
      <c r="B10" s="9" t="s">
        <v>88</v>
      </c>
      <c r="C10" s="21">
        <v>0.95099999999999996</v>
      </c>
      <c r="D10" s="21">
        <v>60607.778859999999</v>
      </c>
      <c r="E10" s="9" t="s">
        <v>14</v>
      </c>
      <c r="F10" s="189">
        <v>0.31315832700000001</v>
      </c>
      <c r="G10" s="11" t="str">
        <f>IFERROR(VLOOKUP(Table19[[#This Row],[Country]],'Netzero target status'!$A$1:$J$201,10,0)," ")</f>
        <v>In law</v>
      </c>
      <c r="H10" s="22" t="s">
        <v>17</v>
      </c>
    </row>
    <row r="11" spans="1:12" ht="15" thickBot="1" x14ac:dyDescent="0.35">
      <c r="A11">
        <v>10</v>
      </c>
      <c r="B11" s="9" t="s">
        <v>215</v>
      </c>
      <c r="C11" s="21">
        <v>0.91600000000000004</v>
      </c>
      <c r="D11" s="21">
        <v>53648.719069999999</v>
      </c>
      <c r="E11" s="9" t="s">
        <v>14</v>
      </c>
      <c r="F11" s="189">
        <v>0.29154076299999998</v>
      </c>
      <c r="G11" s="11" t="str">
        <f>IFERROR(VLOOKUP(Table19[[#This Row],[Country]],'Netzero target status'!$A$1:$J$201,10,0)," ")</f>
        <v>In law</v>
      </c>
      <c r="H11" s="22" t="s">
        <v>15</v>
      </c>
    </row>
    <row r="12" spans="1:12" ht="15" thickBot="1" x14ac:dyDescent="0.35">
      <c r="A12">
        <v>11</v>
      </c>
      <c r="B12" s="9" t="s">
        <v>189</v>
      </c>
      <c r="C12" s="21">
        <v>0.745</v>
      </c>
      <c r="D12" s="21">
        <v>5408.0453520000001</v>
      </c>
      <c r="E12" s="9" t="s">
        <v>23</v>
      </c>
      <c r="F12" s="189">
        <v>0.40298810499999999</v>
      </c>
      <c r="G12" s="11" t="str">
        <f>IFERROR(VLOOKUP(Table19[[#This Row],[Country]],'Netzero target status'!$A$1:$J$201,10,0)," ")</f>
        <v xml:space="preserve"> </v>
      </c>
      <c r="H12" s="22" t="s">
        <v>22</v>
      </c>
    </row>
    <row r="13" spans="1:12" ht="15" thickBot="1" x14ac:dyDescent="0.35">
      <c r="A13">
        <v>12</v>
      </c>
      <c r="B13" s="9" t="s">
        <v>171</v>
      </c>
      <c r="C13" s="21">
        <v>0.81200000000000006</v>
      </c>
      <c r="D13" s="21">
        <v>30367.86058</v>
      </c>
      <c r="E13" s="9" t="s">
        <v>14</v>
      </c>
      <c r="F13" s="189">
        <v>0.45903486900000001</v>
      </c>
      <c r="G13" s="11" t="str">
        <f>IFERROR(VLOOKUP(Table19[[#This Row],[Country]],'Netzero target status'!$A$1:$J$201,10,0)," ")</f>
        <v xml:space="preserve"> </v>
      </c>
      <c r="H13" s="22" t="s">
        <v>22</v>
      </c>
    </row>
    <row r="14" spans="1:12" ht="15" thickBot="1" x14ac:dyDescent="0.35">
      <c r="A14">
        <v>13</v>
      </c>
      <c r="B14" s="9" t="s">
        <v>173</v>
      </c>
      <c r="C14" s="21">
        <v>0.875</v>
      </c>
      <c r="D14" s="21">
        <v>27147.808389999998</v>
      </c>
      <c r="E14" s="9" t="s">
        <v>21</v>
      </c>
      <c r="F14" s="189">
        <v>0.43422865700000002</v>
      </c>
      <c r="G14" s="11" t="str">
        <f>IFERROR(VLOOKUP(Table19[[#This Row],[Country]],'Netzero target status'!$A$1:$J$201,10,0)," ")</f>
        <v>Declaration / pledge</v>
      </c>
      <c r="H14" s="22" t="s">
        <v>22</v>
      </c>
    </row>
    <row r="15" spans="1:12" ht="15" thickBot="1" x14ac:dyDescent="0.35">
      <c r="A15">
        <v>14</v>
      </c>
      <c r="B15" s="9" t="s">
        <v>43</v>
      </c>
      <c r="C15" s="21">
        <v>0.66100000000000003</v>
      </c>
      <c r="D15" s="21">
        <v>2482.8491779999999</v>
      </c>
      <c r="E15" s="9" t="s">
        <v>14</v>
      </c>
      <c r="F15" s="189">
        <v>0.55724569300000004</v>
      </c>
      <c r="G15" s="11" t="str">
        <f>IFERROR(VLOOKUP(Table19[[#This Row],[Country]],'Netzero target status'!$A$1:$J$201,10,0)," ")</f>
        <v xml:space="preserve"> </v>
      </c>
      <c r="H15" s="22" t="s">
        <v>26</v>
      </c>
    </row>
    <row r="16" spans="1:12" ht="15" thickBot="1" x14ac:dyDescent="0.35">
      <c r="A16">
        <v>15</v>
      </c>
      <c r="B16" s="9" t="s">
        <v>126</v>
      </c>
      <c r="C16" s="21">
        <v>0.79</v>
      </c>
      <c r="D16" s="21">
        <v>18696.785899999999</v>
      </c>
      <c r="E16" s="9" t="s">
        <v>14</v>
      </c>
      <c r="F16" s="189">
        <v>0.37416621100000003</v>
      </c>
      <c r="G16" s="11" t="str">
        <f>IFERROR(VLOOKUP(Table19[[#This Row],[Country]],'Netzero target status'!$A$1:$J$201,10,0)," ")</f>
        <v>In policy document</v>
      </c>
      <c r="H16" s="22" t="s">
        <v>17</v>
      </c>
    </row>
    <row r="17" spans="1:8" ht="15" thickBot="1" x14ac:dyDescent="0.35">
      <c r="A17">
        <v>16</v>
      </c>
      <c r="B17" s="9" t="s">
        <v>127</v>
      </c>
      <c r="C17" s="21">
        <v>0.80800000000000005</v>
      </c>
      <c r="D17" s="21">
        <v>7489.7189470000003</v>
      </c>
      <c r="E17" s="9" t="s">
        <v>21</v>
      </c>
      <c r="F17" s="189">
        <v>0.328353434</v>
      </c>
      <c r="G17" s="11" t="str">
        <f>IFERROR(VLOOKUP(Table19[[#This Row],[Country]],'Netzero target status'!$A$1:$J$201,10,0)," ")</f>
        <v xml:space="preserve"> </v>
      </c>
      <c r="H17" s="22" t="s">
        <v>17</v>
      </c>
    </row>
    <row r="18" spans="1:8" ht="15" thickBot="1" x14ac:dyDescent="0.35">
      <c r="A18">
        <v>17</v>
      </c>
      <c r="B18" s="9" t="s">
        <v>90</v>
      </c>
      <c r="C18" s="21">
        <v>0.93700000000000006</v>
      </c>
      <c r="D18" s="21">
        <v>51658.238290000001</v>
      </c>
      <c r="E18" s="9" t="s">
        <v>14</v>
      </c>
      <c r="F18" s="189">
        <v>0.33216174700000001</v>
      </c>
      <c r="G18" s="11" t="str">
        <f>IFERROR(VLOOKUP(Table19[[#This Row],[Country]],'Netzero target status'!$A$1:$J$201,10,0)," ")</f>
        <v>In law</v>
      </c>
      <c r="H18" s="22" t="s">
        <v>17</v>
      </c>
    </row>
    <row r="19" spans="1:8" ht="15" thickBot="1" x14ac:dyDescent="0.35">
      <c r="A19">
        <v>18</v>
      </c>
      <c r="B19" s="9" t="s">
        <v>158</v>
      </c>
      <c r="C19" s="21">
        <v>0.68300000000000005</v>
      </c>
      <c r="D19" s="21">
        <v>6122.611586</v>
      </c>
      <c r="E19" s="9" t="s">
        <v>14</v>
      </c>
      <c r="F19" s="189">
        <v>0.46133658100000002</v>
      </c>
      <c r="G19" s="11" t="str">
        <f>IFERROR(VLOOKUP(Table19[[#This Row],[Country]],'Netzero target status'!$A$1:$J$201,10,0)," ")</f>
        <v>In policy document</v>
      </c>
      <c r="H19" s="22" t="s">
        <v>22</v>
      </c>
    </row>
    <row r="20" spans="1:8" ht="15" thickBot="1" x14ac:dyDescent="0.35">
      <c r="A20">
        <v>19</v>
      </c>
      <c r="B20" s="9" t="s">
        <v>44</v>
      </c>
      <c r="C20" s="21">
        <v>0.52500000000000002</v>
      </c>
      <c r="D20" s="21">
        <v>1318.6515810000001</v>
      </c>
      <c r="E20" s="9" t="s">
        <v>28</v>
      </c>
      <c r="F20" s="189">
        <v>0.57765673699999998</v>
      </c>
      <c r="G20" s="11" t="str">
        <f>IFERROR(VLOOKUP(Table19[[#This Row],[Country]],'Netzero target status'!$A$1:$J$201,10,0)," ")</f>
        <v xml:space="preserve"> </v>
      </c>
      <c r="H20" s="22" t="s">
        <v>26</v>
      </c>
    </row>
    <row r="21" spans="1:8" ht="15" thickBot="1" x14ac:dyDescent="0.35">
      <c r="A21">
        <v>20</v>
      </c>
      <c r="B21" s="9" t="s">
        <v>45</v>
      </c>
      <c r="C21" s="21">
        <v>0.66600000000000004</v>
      </c>
      <c r="D21" s="21">
        <v>3570.61258</v>
      </c>
      <c r="E21" s="9" t="s">
        <v>21</v>
      </c>
      <c r="F21" s="189">
        <v>0.50951980100000005</v>
      </c>
      <c r="G21" s="11" t="str">
        <f>IFERROR(VLOOKUP(Table19[[#This Row],[Country]],'Netzero target status'!$A$1:$J$201,10,0)," ")</f>
        <v>In law</v>
      </c>
      <c r="H21" s="22" t="s">
        <v>26</v>
      </c>
    </row>
    <row r="22" spans="1:8" ht="15" thickBot="1" x14ac:dyDescent="0.35">
      <c r="A22">
        <v>21</v>
      </c>
      <c r="B22" s="9" t="s">
        <v>190</v>
      </c>
      <c r="C22" s="21">
        <v>0.69199999999999995</v>
      </c>
      <c r="D22" s="21">
        <v>3384.844865</v>
      </c>
      <c r="E22" s="9" t="s">
        <v>14</v>
      </c>
      <c r="F22" s="189">
        <v>0.44827346800000001</v>
      </c>
      <c r="G22" s="11" t="str">
        <f>IFERROR(VLOOKUP(Table19[[#This Row],[Country]],'Netzero target status'!$A$1:$J$201,10,0)," ")</f>
        <v xml:space="preserve"> </v>
      </c>
      <c r="H22" s="22" t="s">
        <v>22</v>
      </c>
    </row>
    <row r="23" spans="1:8" ht="15" thickBot="1" x14ac:dyDescent="0.35">
      <c r="A23">
        <v>22</v>
      </c>
      <c r="B23" s="9" t="s">
        <v>128</v>
      </c>
      <c r="C23" s="21">
        <v>0.78</v>
      </c>
      <c r="D23" s="21">
        <v>7295.3438239999996</v>
      </c>
      <c r="E23" s="9" t="s">
        <v>14</v>
      </c>
      <c r="F23" s="189">
        <v>0.34364963199999998</v>
      </c>
      <c r="G23" s="11" t="str">
        <f>IFERROR(VLOOKUP(Table19[[#This Row],[Country]],'Netzero target status'!$A$1:$J$201,10,0)," ")</f>
        <v xml:space="preserve"> </v>
      </c>
      <c r="H23" s="22" t="s">
        <v>17</v>
      </c>
    </row>
    <row r="24" spans="1:8" ht="15" thickBot="1" x14ac:dyDescent="0.35">
      <c r="A24">
        <v>23</v>
      </c>
      <c r="B24" s="9" t="s">
        <v>191</v>
      </c>
      <c r="C24" s="21">
        <v>0.69299999999999995</v>
      </c>
      <c r="D24" s="21">
        <v>7807.8879450000004</v>
      </c>
      <c r="E24" s="9" t="s">
        <v>14</v>
      </c>
      <c r="F24" s="189">
        <v>0.42823132800000002</v>
      </c>
      <c r="G24" s="11" t="str">
        <f>IFERROR(VLOOKUP(Table19[[#This Row],[Country]],'Netzero target status'!$A$1:$J$201,10,0)," ")</f>
        <v xml:space="preserve"> </v>
      </c>
      <c r="H24" s="22" t="s">
        <v>22</v>
      </c>
    </row>
    <row r="25" spans="1:8" ht="15" thickBot="1" x14ac:dyDescent="0.35">
      <c r="A25">
        <v>24</v>
      </c>
      <c r="B25" s="9" t="s">
        <v>139</v>
      </c>
      <c r="C25" s="21">
        <v>0.754</v>
      </c>
      <c r="D25" s="21">
        <v>7972.53665</v>
      </c>
      <c r="E25" s="9" t="s">
        <v>14</v>
      </c>
      <c r="F25" s="189">
        <v>0.36914579800000002</v>
      </c>
      <c r="G25" s="11" t="str">
        <f>IFERROR(VLOOKUP(Table19[[#This Row],[Country]],'Netzero target status'!$A$1:$J$201,10,0)," ")</f>
        <v>In policy document</v>
      </c>
      <c r="H25" s="22" t="s">
        <v>17</v>
      </c>
    </row>
    <row r="26" spans="1:8" ht="15" thickBot="1" x14ac:dyDescent="0.35">
      <c r="A26">
        <v>25</v>
      </c>
      <c r="B26" s="9" t="s">
        <v>175</v>
      </c>
      <c r="C26" s="21">
        <v>0.82899999999999996</v>
      </c>
      <c r="D26" s="21">
        <v>31006.963619999999</v>
      </c>
      <c r="E26" s="9" t="s">
        <v>23</v>
      </c>
      <c r="F26" s="189">
        <v>0.40264411100000003</v>
      </c>
      <c r="G26" s="11" t="str">
        <f>IFERROR(VLOOKUP(Table19[[#This Row],[Country]],'Netzero target status'!$A$1:$J$201,10,0)," ")</f>
        <v>In policy document</v>
      </c>
      <c r="H26" s="22" t="s">
        <v>22</v>
      </c>
    </row>
    <row r="27" spans="1:8" ht="15" thickBot="1" x14ac:dyDescent="0.35">
      <c r="A27">
        <v>26</v>
      </c>
      <c r="B27" s="9" t="s">
        <v>129</v>
      </c>
      <c r="C27" s="21">
        <v>0.79500000000000004</v>
      </c>
      <c r="D27" s="21">
        <v>12972.217339999999</v>
      </c>
      <c r="E27" s="9" t="s">
        <v>14</v>
      </c>
      <c r="F27" s="189">
        <v>0.330291481</v>
      </c>
      <c r="G27" s="11" t="str">
        <f>IFERROR(VLOOKUP(Table19[[#This Row],[Country]],'Netzero target status'!$A$1:$J$201,10,0)," ")</f>
        <v>Proposed / in discussion</v>
      </c>
      <c r="H27" s="22" t="s">
        <v>17</v>
      </c>
    </row>
    <row r="28" spans="1:8" ht="15" thickBot="1" x14ac:dyDescent="0.35">
      <c r="A28">
        <v>27</v>
      </c>
      <c r="B28" s="9" t="s">
        <v>47</v>
      </c>
      <c r="C28" s="21">
        <v>0.44900000000000001</v>
      </c>
      <c r="D28" s="21">
        <v>895.53528840000001</v>
      </c>
      <c r="E28" s="9" t="s">
        <v>21</v>
      </c>
      <c r="F28" s="189">
        <v>0.52073938600000003</v>
      </c>
      <c r="G28" s="11" t="str">
        <f>IFERROR(VLOOKUP(Table19[[#This Row],[Country]],'Netzero target status'!$A$1:$J$201,10,0)," ")</f>
        <v>Proposed / in discussion</v>
      </c>
      <c r="H28" s="22" t="s">
        <v>26</v>
      </c>
    </row>
    <row r="29" spans="1:8" ht="15" thickBot="1" x14ac:dyDescent="0.35">
      <c r="A29">
        <v>28</v>
      </c>
      <c r="B29" s="9" t="s">
        <v>48</v>
      </c>
      <c r="C29" s="21">
        <v>0.42599999999999999</v>
      </c>
      <c r="D29" s="21">
        <v>214.0914554</v>
      </c>
      <c r="E29" s="9" t="s">
        <v>28</v>
      </c>
      <c r="F29" s="189">
        <v>0.55584534900000004</v>
      </c>
      <c r="G29" s="11" t="str">
        <f>IFERROR(VLOOKUP(Table19[[#This Row],[Country]],'Netzero target status'!$A$1:$J$201,10,0)," ")</f>
        <v xml:space="preserve"> </v>
      </c>
      <c r="H29" s="22" t="s">
        <v>26</v>
      </c>
    </row>
    <row r="30" spans="1:8" ht="15" thickBot="1" x14ac:dyDescent="0.35">
      <c r="A30">
        <v>29</v>
      </c>
      <c r="B30" s="9" t="s">
        <v>203</v>
      </c>
      <c r="C30" s="21">
        <v>0.66200000000000003</v>
      </c>
      <c r="D30" s="21">
        <v>3971.4440920000002</v>
      </c>
      <c r="E30" s="9" t="s">
        <v>14</v>
      </c>
      <c r="F30" s="189">
        <v>0.41660007700000001</v>
      </c>
      <c r="G30" s="11" t="str">
        <f>IFERROR(VLOOKUP(Table19[[#This Row],[Country]],'Netzero target status'!$A$1:$J$201,10,0)," ")</f>
        <v xml:space="preserve"> </v>
      </c>
      <c r="H30" s="22" t="s">
        <v>22</v>
      </c>
    </row>
    <row r="31" spans="1:8" ht="15" thickBot="1" x14ac:dyDescent="0.35">
      <c r="A31">
        <v>30</v>
      </c>
      <c r="B31" s="9" t="s">
        <v>204</v>
      </c>
      <c r="C31" s="21">
        <v>0.59299999999999997</v>
      </c>
      <c r="D31" s="21">
        <v>2167.4032419999999</v>
      </c>
      <c r="E31" s="9" t="s">
        <v>21</v>
      </c>
      <c r="F31" s="189">
        <v>0.488526511</v>
      </c>
      <c r="G31" s="11" t="str">
        <f>IFERROR(VLOOKUP(Table19[[#This Row],[Country]],'Netzero target status'!$A$1:$J$201,10,0)," ")</f>
        <v>In policy document</v>
      </c>
      <c r="H31" s="22" t="s">
        <v>22</v>
      </c>
    </row>
    <row r="32" spans="1:8" ht="15" thickBot="1" x14ac:dyDescent="0.35">
      <c r="A32">
        <v>31</v>
      </c>
      <c r="B32" s="9" t="s">
        <v>205</v>
      </c>
      <c r="C32" s="21">
        <v>0.57599999999999996</v>
      </c>
      <c r="D32" s="21">
        <v>1672.3265730000001</v>
      </c>
      <c r="E32" s="9" t="s">
        <v>14</v>
      </c>
      <c r="F32" s="189">
        <v>0.48822914099999998</v>
      </c>
      <c r="G32" s="11" t="str">
        <f>IFERROR(VLOOKUP(Table19[[#This Row],[Country]],'Netzero target status'!$A$1:$J$201,10,0)," ")</f>
        <v xml:space="preserve"> </v>
      </c>
      <c r="H32" s="22" t="s">
        <v>22</v>
      </c>
    </row>
    <row r="33" spans="1:8" ht="15" thickBot="1" x14ac:dyDescent="0.35">
      <c r="A33">
        <v>32</v>
      </c>
      <c r="B33" s="9" t="s">
        <v>214</v>
      </c>
      <c r="C33" s="21">
        <v>0.93600000000000005</v>
      </c>
      <c r="D33" s="21">
        <v>52886.661639999998</v>
      </c>
      <c r="E33" s="9" t="s">
        <v>14</v>
      </c>
      <c r="F33" s="189">
        <v>0.28242789099999999</v>
      </c>
      <c r="G33" s="11" t="str">
        <f>IFERROR(VLOOKUP(Table19[[#This Row],[Country]],'Netzero target status'!$A$1:$J$201,10,0)," ")</f>
        <v>In law</v>
      </c>
      <c r="H33" s="22" t="s">
        <v>15</v>
      </c>
    </row>
    <row r="34" spans="1:8" ht="15" thickBot="1" x14ac:dyDescent="0.35">
      <c r="A34">
        <v>33</v>
      </c>
      <c r="B34" s="9" t="s">
        <v>49</v>
      </c>
      <c r="C34" s="21">
        <v>0.40400000000000003</v>
      </c>
      <c r="D34" s="21">
        <v>966.05861070000003</v>
      </c>
      <c r="E34" s="9" t="s">
        <v>28</v>
      </c>
      <c r="F34" s="189">
        <v>0.58129245799999996</v>
      </c>
      <c r="G34" s="11" t="str">
        <f>IFERROR(VLOOKUP(Table19[[#This Row],[Country]],'Netzero target status'!$A$1:$J$201,10,0)," ")</f>
        <v>Proposed / in discussion</v>
      </c>
      <c r="H34" s="22" t="s">
        <v>26</v>
      </c>
    </row>
    <row r="35" spans="1:8" ht="15" thickBot="1" x14ac:dyDescent="0.35">
      <c r="A35">
        <v>34</v>
      </c>
      <c r="B35" s="9" t="s">
        <v>50</v>
      </c>
      <c r="C35" s="21">
        <v>0.39400000000000002</v>
      </c>
      <c r="D35" s="21">
        <v>946.35850019999998</v>
      </c>
      <c r="E35" s="9" t="s">
        <v>28</v>
      </c>
      <c r="F35" s="189">
        <v>0.63552349500000005</v>
      </c>
      <c r="G35" s="11" t="str">
        <f>IFERROR(VLOOKUP(Table19[[#This Row],[Country]],'Netzero target status'!$A$1:$J$201,10,0)," ")</f>
        <v xml:space="preserve"> </v>
      </c>
      <c r="H35" s="22" t="s">
        <v>26</v>
      </c>
    </row>
    <row r="36" spans="1:8" ht="15" thickBot="1" x14ac:dyDescent="0.35">
      <c r="A36">
        <v>35</v>
      </c>
      <c r="B36" s="9" t="s">
        <v>115</v>
      </c>
      <c r="C36" s="21">
        <v>0.85499999999999998</v>
      </c>
      <c r="D36" s="21">
        <v>16206.832549999999</v>
      </c>
      <c r="E36" s="9" t="s">
        <v>21</v>
      </c>
      <c r="F36" s="189">
        <v>0.33373108899999998</v>
      </c>
      <c r="G36" s="11" t="str">
        <f>IFERROR(VLOOKUP(Table19[[#This Row],[Country]],'Netzero target status'!$A$1:$J$201,10,0)," ")</f>
        <v>In law</v>
      </c>
      <c r="H36" s="22" t="s">
        <v>17</v>
      </c>
    </row>
    <row r="37" spans="1:8" ht="15" thickBot="1" x14ac:dyDescent="0.35">
      <c r="A37">
        <v>36</v>
      </c>
      <c r="B37" s="9" t="s">
        <v>140</v>
      </c>
      <c r="C37" s="21">
        <v>0.76800000000000002</v>
      </c>
      <c r="D37" s="21">
        <v>12887.435719999999</v>
      </c>
      <c r="E37" s="9" t="s">
        <v>21</v>
      </c>
      <c r="F37" s="189">
        <v>0.382330265</v>
      </c>
      <c r="G37" s="11" t="str">
        <f>IFERROR(VLOOKUP(Table19[[#This Row],[Country]],'Netzero target status'!$A$1:$J$201,10,0)," ")</f>
        <v>In policy document</v>
      </c>
      <c r="H37" s="22" t="s">
        <v>17</v>
      </c>
    </row>
    <row r="38" spans="1:8" ht="15" thickBot="1" x14ac:dyDescent="0.35">
      <c r="A38">
        <v>37</v>
      </c>
      <c r="B38" s="9" t="s">
        <v>179</v>
      </c>
      <c r="C38" s="21">
        <v>0.752</v>
      </c>
      <c r="D38" s="21">
        <v>6222.6216439999998</v>
      </c>
      <c r="E38" s="9" t="s">
        <v>14</v>
      </c>
      <c r="F38" s="189">
        <v>0.40524507999999998</v>
      </c>
      <c r="G38" s="11" t="str">
        <f>IFERROR(VLOOKUP(Table19[[#This Row],[Country]],'Netzero target status'!$A$1:$J$201,10,0)," ")</f>
        <v>In law</v>
      </c>
      <c r="H38" s="22" t="s">
        <v>22</v>
      </c>
    </row>
    <row r="39" spans="1:8" ht="15" thickBot="1" x14ac:dyDescent="0.35">
      <c r="A39">
        <v>38</v>
      </c>
      <c r="B39" s="9" t="s">
        <v>82</v>
      </c>
      <c r="C39" s="21">
        <v>0.55800000000000005</v>
      </c>
      <c r="D39" s="21">
        <v>1587.7298860000001</v>
      </c>
      <c r="E39" s="9" t="s">
        <v>28</v>
      </c>
      <c r="F39" s="189">
        <v>0.53530803900000001</v>
      </c>
      <c r="G39" s="11" t="str">
        <f>IFERROR(VLOOKUP(Table19[[#This Row],[Country]],'Netzero target status'!$A$1:$J$201,10,0)," ")</f>
        <v>In policy document</v>
      </c>
      <c r="H39" s="22" t="s">
        <v>26</v>
      </c>
    </row>
    <row r="40" spans="1:8" ht="15" thickBot="1" x14ac:dyDescent="0.35">
      <c r="A40">
        <v>39</v>
      </c>
      <c r="B40" s="9" t="s">
        <v>39</v>
      </c>
      <c r="C40" s="21">
        <v>0.57099999999999995</v>
      </c>
      <c r="D40" s="21">
        <v>2516.1625509999999</v>
      </c>
      <c r="E40" s="9" t="s">
        <v>23</v>
      </c>
      <c r="F40" s="189">
        <v>0.51778593299999998</v>
      </c>
      <c r="G40" s="11" t="str">
        <f>IFERROR(VLOOKUP(Table19[[#This Row],[Country]],'Netzero target status'!$A$1:$J$201,10,0)," ")</f>
        <v xml:space="preserve"> </v>
      </c>
      <c r="H40" s="22" t="s">
        <v>26</v>
      </c>
    </row>
    <row r="41" spans="1:8" ht="15" thickBot="1" x14ac:dyDescent="0.35">
      <c r="A41">
        <v>40</v>
      </c>
      <c r="B41" s="9" t="s">
        <v>52</v>
      </c>
      <c r="C41" s="21">
        <v>0.47899999999999998</v>
      </c>
      <c r="D41" s="21">
        <v>558.03407730000004</v>
      </c>
      <c r="E41" s="9" t="s">
        <v>23</v>
      </c>
      <c r="F41" s="189">
        <v>0.56440628199999998</v>
      </c>
      <c r="G41" s="11" t="str">
        <f>IFERROR(VLOOKUP(Table19[[#This Row],[Country]],'Netzero target status'!$A$1:$J$201,10,0)," ")</f>
        <v>Proposed / in discussion</v>
      </c>
      <c r="H41" s="22" t="s">
        <v>26</v>
      </c>
    </row>
    <row r="42" spans="1:8" ht="15" thickBot="1" x14ac:dyDescent="0.35">
      <c r="A42">
        <v>41</v>
      </c>
      <c r="B42" s="9" t="s">
        <v>134</v>
      </c>
      <c r="C42" s="21">
        <v>0.80900000000000005</v>
      </c>
      <c r="D42" s="21">
        <v>12838.118539999999</v>
      </c>
      <c r="E42" s="9" t="s">
        <v>14</v>
      </c>
      <c r="F42" s="189">
        <v>0.378276161</v>
      </c>
      <c r="G42" s="11" t="str">
        <f>IFERROR(VLOOKUP(Table19[[#This Row],[Country]],'Netzero target status'!$A$1:$J$201,10,0)," ")</f>
        <v>In policy document</v>
      </c>
      <c r="H42" s="22" t="s">
        <v>17</v>
      </c>
    </row>
    <row r="43" spans="1:8" ht="15" thickBot="1" x14ac:dyDescent="0.35">
      <c r="A43">
        <v>42</v>
      </c>
      <c r="B43" s="9" t="s">
        <v>206</v>
      </c>
      <c r="C43" s="21">
        <v>0.55000000000000004</v>
      </c>
      <c r="D43" s="21">
        <v>2455.981276</v>
      </c>
      <c r="E43" s="9" t="s">
        <v>28</v>
      </c>
      <c r="F43" s="189">
        <v>0.48765346799999998</v>
      </c>
      <c r="G43" s="11" t="str">
        <f>IFERROR(VLOOKUP(Table19[[#This Row],[Country]],'Netzero target status'!$A$1:$J$201,10,0)," ")</f>
        <v xml:space="preserve"> </v>
      </c>
      <c r="H43" s="22" t="s">
        <v>22</v>
      </c>
    </row>
    <row r="44" spans="1:8" ht="15" thickBot="1" x14ac:dyDescent="0.35">
      <c r="A44">
        <v>43</v>
      </c>
      <c r="B44" s="9" t="s">
        <v>130</v>
      </c>
      <c r="C44" s="21">
        <v>0.85799999999999998</v>
      </c>
      <c r="D44" s="21">
        <v>17789.930469999999</v>
      </c>
      <c r="E44" s="9" t="s">
        <v>14</v>
      </c>
      <c r="F44" s="189">
        <v>0.377992936</v>
      </c>
      <c r="G44" s="11" t="str">
        <f>IFERROR(VLOOKUP(Table19[[#This Row],[Country]],'Netzero target status'!$A$1:$J$201,10,0)," ")</f>
        <v>In law</v>
      </c>
      <c r="H44" s="22" t="s">
        <v>17</v>
      </c>
    </row>
    <row r="45" spans="1:8" ht="15" thickBot="1" x14ac:dyDescent="0.35">
      <c r="A45">
        <v>44</v>
      </c>
      <c r="B45" s="9" t="s">
        <v>155</v>
      </c>
      <c r="C45" s="21">
        <v>0.76400000000000001</v>
      </c>
      <c r="D45" s="9"/>
      <c r="E45" s="9" t="s">
        <v>14</v>
      </c>
      <c r="F45" s="189">
        <v>0.43928887700000002</v>
      </c>
      <c r="G45" s="11" t="str">
        <f>IFERROR(VLOOKUP(Table19[[#This Row],[Country]],'Netzero target status'!$A$1:$J$201,10,0)," ")</f>
        <v xml:space="preserve"> </v>
      </c>
      <c r="H45" s="22" t="s">
        <v>22</v>
      </c>
    </row>
    <row r="46" spans="1:8" ht="15" thickBot="1" x14ac:dyDescent="0.35">
      <c r="A46">
        <v>45</v>
      </c>
      <c r="B46" s="9" t="s">
        <v>105</v>
      </c>
      <c r="C46" s="21">
        <v>0.89600000000000002</v>
      </c>
      <c r="D46" s="21">
        <v>33734.035159999999</v>
      </c>
      <c r="E46" s="9" t="s">
        <v>14</v>
      </c>
      <c r="F46" s="189">
        <v>0.35807296999999999</v>
      </c>
      <c r="G46" s="11" t="str">
        <f>IFERROR(VLOOKUP(Table19[[#This Row],[Country]],'Netzero target status'!$A$1:$J$201,10,0)," ")</f>
        <v>In law</v>
      </c>
      <c r="H46" s="22" t="s">
        <v>17</v>
      </c>
    </row>
    <row r="47" spans="1:8" ht="15" thickBot="1" x14ac:dyDescent="0.35">
      <c r="A47">
        <v>46</v>
      </c>
      <c r="B47" s="9" t="s">
        <v>222</v>
      </c>
      <c r="C47" s="21">
        <v>0.88900000000000001</v>
      </c>
      <c r="D47" s="21">
        <v>27696.461950000001</v>
      </c>
      <c r="E47" s="9" t="s">
        <v>21</v>
      </c>
      <c r="F47" s="189">
        <v>0.26321032300000002</v>
      </c>
      <c r="G47" s="11" t="str">
        <f>IFERROR(VLOOKUP(Table19[[#This Row],[Country]],'Netzero target status'!$A$1:$J$201,10,0)," ")</f>
        <v>In law</v>
      </c>
      <c r="H47" s="22" t="s">
        <v>15</v>
      </c>
    </row>
    <row r="48" spans="1:8" ht="15" thickBot="1" x14ac:dyDescent="0.35">
      <c r="A48">
        <v>47</v>
      </c>
      <c r="B48" s="9" t="s">
        <v>94</v>
      </c>
      <c r="C48" s="21">
        <v>0.94799999999999995</v>
      </c>
      <c r="D48" s="21">
        <v>69727.987370000003</v>
      </c>
      <c r="E48" s="9" t="s">
        <v>14</v>
      </c>
      <c r="F48" s="189">
        <v>0.344978014</v>
      </c>
      <c r="G48" s="11" t="str">
        <f>IFERROR(VLOOKUP(Table19[[#This Row],[Country]],'Netzero target status'!$A$1:$J$201,10,0)," ")</f>
        <v>In law</v>
      </c>
      <c r="H48" s="22" t="s">
        <v>17</v>
      </c>
    </row>
    <row r="49" spans="1:8" ht="15" thickBot="1" x14ac:dyDescent="0.35">
      <c r="A49">
        <v>48</v>
      </c>
      <c r="B49" s="9" t="s">
        <v>51</v>
      </c>
      <c r="C49" s="21">
        <v>0.50900000000000001</v>
      </c>
      <c r="D49" s="21">
        <v>3025.9112639999998</v>
      </c>
      <c r="E49" s="9" t="s">
        <v>14</v>
      </c>
      <c r="F49" s="189">
        <v>0.50792242600000004</v>
      </c>
      <c r="G49" s="11" t="str">
        <f>IFERROR(VLOOKUP(Table19[[#This Row],[Country]],'Netzero target status'!$A$1:$J$201,10,0)," ")</f>
        <v>Proposed / in discussion</v>
      </c>
      <c r="H49" s="22" t="s">
        <v>26</v>
      </c>
    </row>
    <row r="50" spans="1:8" ht="15" thickBot="1" x14ac:dyDescent="0.35">
      <c r="A50">
        <v>49</v>
      </c>
      <c r="B50" s="9" t="s">
        <v>156</v>
      </c>
      <c r="C50" s="21">
        <v>0.72</v>
      </c>
      <c r="D50" s="21">
        <v>8376.4041410000009</v>
      </c>
      <c r="E50" s="9" t="s">
        <v>28</v>
      </c>
      <c r="F50" s="189">
        <v>0.45950238100000002</v>
      </c>
      <c r="G50" s="11" t="str">
        <f>IFERROR(VLOOKUP(Table19[[#This Row],[Country]],'Netzero target status'!$A$1:$J$201,10,0)," ")</f>
        <v>In policy document</v>
      </c>
      <c r="H50" s="22" t="s">
        <v>22</v>
      </c>
    </row>
    <row r="51" spans="1:8" ht="15" thickBot="1" x14ac:dyDescent="0.35">
      <c r="A51">
        <v>50</v>
      </c>
      <c r="B51" s="9" t="s">
        <v>160</v>
      </c>
      <c r="C51" s="21">
        <v>0.76700000000000002</v>
      </c>
      <c r="D51" s="21">
        <v>8527.0754859999997</v>
      </c>
      <c r="E51" s="9" t="s">
        <v>14</v>
      </c>
      <c r="F51" s="189">
        <v>0.42854651500000002</v>
      </c>
      <c r="G51" s="11" t="str">
        <f>IFERROR(VLOOKUP(Table19[[#This Row],[Country]],'Netzero target status'!$A$1:$J$201,10,0)," ")</f>
        <v>In policy document</v>
      </c>
      <c r="H51" s="22" t="s">
        <v>22</v>
      </c>
    </row>
    <row r="52" spans="1:8" ht="15" thickBot="1" x14ac:dyDescent="0.35">
      <c r="A52">
        <v>51</v>
      </c>
      <c r="B52" s="9" t="s">
        <v>157</v>
      </c>
      <c r="C52" s="21">
        <v>0.74</v>
      </c>
      <c r="D52" s="21">
        <v>6061.3235020000002</v>
      </c>
      <c r="E52" s="9" t="s">
        <v>14</v>
      </c>
      <c r="F52" s="189">
        <v>0.46159268599999997</v>
      </c>
      <c r="G52" s="11" t="str">
        <f>IFERROR(VLOOKUP(Table19[[#This Row],[Country]],'Netzero target status'!$A$1:$J$201,10,0)," ")</f>
        <v>Proposed / in discussion</v>
      </c>
      <c r="H52" s="22" t="s">
        <v>22</v>
      </c>
    </row>
    <row r="53" spans="1:8" ht="15" thickBot="1" x14ac:dyDescent="0.35">
      <c r="A53">
        <v>52</v>
      </c>
      <c r="B53" s="9" t="s">
        <v>192</v>
      </c>
      <c r="C53" s="21">
        <v>0.73099999999999998</v>
      </c>
      <c r="D53" s="21">
        <v>3827.3541540000001</v>
      </c>
      <c r="E53" s="9" t="s">
        <v>14</v>
      </c>
      <c r="F53" s="189">
        <v>0.41208276700000002</v>
      </c>
      <c r="G53" s="11" t="str">
        <f>IFERROR(VLOOKUP(Table19[[#This Row],[Country]],'Netzero target status'!$A$1:$J$201,10,0)," ")</f>
        <v xml:space="preserve"> </v>
      </c>
      <c r="H53" s="22" t="s">
        <v>22</v>
      </c>
    </row>
    <row r="54" spans="1:8" ht="15" thickBot="1" x14ac:dyDescent="0.35">
      <c r="A54">
        <v>53</v>
      </c>
      <c r="B54" s="9" t="s">
        <v>180</v>
      </c>
      <c r="C54" s="21">
        <v>0.67500000000000004</v>
      </c>
      <c r="D54" s="21">
        <v>4642.6074310000004</v>
      </c>
      <c r="E54" s="9" t="s">
        <v>14</v>
      </c>
      <c r="F54" s="189">
        <v>0.41866049500000002</v>
      </c>
      <c r="G54" s="11" t="str">
        <f>IFERROR(VLOOKUP(Table19[[#This Row],[Country]],'Netzero target status'!$A$1:$J$201,10,0)," ")</f>
        <v xml:space="preserve"> </v>
      </c>
      <c r="H54" s="22" t="s">
        <v>22</v>
      </c>
    </row>
    <row r="55" spans="1:8" ht="15" thickBot="1" x14ac:dyDescent="0.35">
      <c r="A55">
        <v>54</v>
      </c>
      <c r="B55" s="9" t="s">
        <v>193</v>
      </c>
      <c r="C55" s="21">
        <v>0.59599999999999997</v>
      </c>
      <c r="D55" s="21">
        <v>6945.6306979999999</v>
      </c>
      <c r="E55" s="9" t="s">
        <v>23</v>
      </c>
      <c r="F55" s="189">
        <v>0.41004629300000001</v>
      </c>
      <c r="G55" s="11" t="str">
        <f>IFERROR(VLOOKUP(Table19[[#This Row],[Country]],'Netzero target status'!$A$1:$J$201,10,0)," ")</f>
        <v xml:space="preserve"> </v>
      </c>
      <c r="H55" s="22" t="s">
        <v>22</v>
      </c>
    </row>
    <row r="56" spans="1:8" ht="15" thickBot="1" x14ac:dyDescent="0.35">
      <c r="A56">
        <v>55</v>
      </c>
      <c r="B56" s="9" t="s">
        <v>53</v>
      </c>
      <c r="C56" s="21">
        <v>0.49199999999999999</v>
      </c>
      <c r="D56" s="9" t="s">
        <v>511</v>
      </c>
      <c r="E56" s="9" t="s">
        <v>511</v>
      </c>
      <c r="F56" s="189">
        <v>0.60144990200000004</v>
      </c>
      <c r="G56" s="11" t="str">
        <f>IFERROR(VLOOKUP(Table19[[#This Row],[Country]],'Netzero target status'!$A$1:$J$201,10,0)," ")</f>
        <v>Proposed / in discussion</v>
      </c>
      <c r="H56" s="22" t="s">
        <v>26</v>
      </c>
    </row>
    <row r="57" spans="1:8" ht="15" thickBot="1" x14ac:dyDescent="0.35">
      <c r="A57">
        <v>56</v>
      </c>
      <c r="B57" s="9" t="s">
        <v>108</v>
      </c>
      <c r="C57" s="21">
        <v>0.89</v>
      </c>
      <c r="D57" s="21">
        <v>27953.767019999999</v>
      </c>
      <c r="E57" s="9" t="s">
        <v>14</v>
      </c>
      <c r="F57" s="189">
        <v>0.33452046400000002</v>
      </c>
      <c r="G57" s="11" t="str">
        <f>IFERROR(VLOOKUP(Table19[[#This Row],[Country]],'Netzero target status'!$A$1:$J$201,10,0)," ")</f>
        <v>In policy document</v>
      </c>
      <c r="H57" s="22" t="s">
        <v>17</v>
      </c>
    </row>
    <row r="58" spans="1:8" ht="15" thickBot="1" x14ac:dyDescent="0.35">
      <c r="A58">
        <v>57</v>
      </c>
      <c r="B58" s="9" t="s">
        <v>194</v>
      </c>
      <c r="C58" s="21">
        <v>0.59699999999999998</v>
      </c>
      <c r="D58" s="21">
        <v>3966.2986329999999</v>
      </c>
      <c r="E58" s="9" t="s">
        <v>14</v>
      </c>
      <c r="F58" s="189">
        <v>0.45455261899999999</v>
      </c>
      <c r="G58" s="11" t="str">
        <f>IFERROR(VLOOKUP(Table19[[#This Row],[Country]],'Netzero target status'!$A$1:$J$201,10,0)," ")</f>
        <v xml:space="preserve"> </v>
      </c>
      <c r="H58" s="22" t="s">
        <v>22</v>
      </c>
    </row>
    <row r="59" spans="1:8" ht="15" thickBot="1" x14ac:dyDescent="0.35">
      <c r="A59">
        <v>58</v>
      </c>
      <c r="B59" s="9" t="s">
        <v>75</v>
      </c>
      <c r="C59" s="21">
        <v>0.498</v>
      </c>
      <c r="D59" s="21">
        <v>910.9478871</v>
      </c>
      <c r="E59" s="9" t="s">
        <v>28</v>
      </c>
      <c r="F59" s="189">
        <v>0.53261128899999999</v>
      </c>
      <c r="G59" s="11" t="str">
        <f>IFERROR(VLOOKUP(Table19[[#This Row],[Country]],'Netzero target status'!$A$1:$J$201,10,0)," ")</f>
        <v>In policy document</v>
      </c>
      <c r="H59" s="22" t="s">
        <v>26</v>
      </c>
    </row>
    <row r="60" spans="1:8" ht="15" thickBot="1" x14ac:dyDescent="0.35">
      <c r="A60">
        <v>59</v>
      </c>
      <c r="B60" s="9" t="s">
        <v>162</v>
      </c>
      <c r="C60" s="21">
        <v>0.73</v>
      </c>
      <c r="D60" s="21">
        <v>4696.1710389999998</v>
      </c>
      <c r="E60" s="9" t="s">
        <v>14</v>
      </c>
      <c r="F60" s="189">
        <v>0.45294966800000003</v>
      </c>
      <c r="G60" s="11" t="str">
        <f>IFERROR(VLOOKUP(Table19[[#This Row],[Country]],'Netzero target status'!$A$1:$J$201,10,0)," ")</f>
        <v>In law</v>
      </c>
      <c r="H60" s="22" t="s">
        <v>22</v>
      </c>
    </row>
    <row r="61" spans="1:8" ht="15" thickBot="1" x14ac:dyDescent="0.35">
      <c r="A61">
        <v>60</v>
      </c>
      <c r="B61" s="9" t="s">
        <v>219</v>
      </c>
      <c r="C61" s="21">
        <v>0.94</v>
      </c>
      <c r="D61" s="21">
        <v>53099.135139999999</v>
      </c>
      <c r="E61" s="9" t="s">
        <v>14</v>
      </c>
      <c r="F61" s="189">
        <v>0.281034426</v>
      </c>
      <c r="G61" s="11" t="str">
        <f>IFERROR(VLOOKUP(Table19[[#This Row],[Country]],'Netzero target status'!$A$1:$J$201,10,0)," ")</f>
        <v>In law</v>
      </c>
      <c r="H61" s="22" t="s">
        <v>15</v>
      </c>
    </row>
    <row r="62" spans="1:8" ht="15" thickBot="1" x14ac:dyDescent="0.35">
      <c r="A62">
        <v>61</v>
      </c>
      <c r="B62" s="9" t="s">
        <v>96</v>
      </c>
      <c r="C62" s="21">
        <v>0.90300000000000002</v>
      </c>
      <c r="D62" s="21">
        <v>43725.099950000003</v>
      </c>
      <c r="E62" s="9" t="s">
        <v>14</v>
      </c>
      <c r="F62" s="189">
        <v>0.30288493799999999</v>
      </c>
      <c r="G62" s="11" t="str">
        <f>IFERROR(VLOOKUP(Table19[[#This Row],[Country]],'Netzero target status'!$A$1:$J$201,10,0)," ")</f>
        <v>In law</v>
      </c>
      <c r="H62" s="22" t="s">
        <v>17</v>
      </c>
    </row>
    <row r="63" spans="1:8" ht="15" thickBot="1" x14ac:dyDescent="0.35">
      <c r="A63">
        <v>62</v>
      </c>
      <c r="B63" s="9" t="s">
        <v>195</v>
      </c>
      <c r="C63" s="21">
        <v>0.70599999999999996</v>
      </c>
      <c r="D63" s="21">
        <v>8181.4091410000001</v>
      </c>
      <c r="E63" s="9" t="s">
        <v>21</v>
      </c>
      <c r="F63" s="189">
        <v>0.43941679099999997</v>
      </c>
      <c r="G63" s="11" t="str">
        <f>IFERROR(VLOOKUP(Table19[[#This Row],[Country]],'Netzero target status'!$A$1:$J$201,10,0)," ")</f>
        <v>In policy document</v>
      </c>
      <c r="H63" s="22" t="s">
        <v>22</v>
      </c>
    </row>
    <row r="64" spans="1:8" ht="15" thickBot="1" x14ac:dyDescent="0.35">
      <c r="A64">
        <v>63</v>
      </c>
      <c r="B64" s="9" t="s">
        <v>54</v>
      </c>
      <c r="C64" s="21">
        <v>0.5</v>
      </c>
      <c r="D64" s="21">
        <v>781.89092519999997</v>
      </c>
      <c r="E64" s="9" t="s">
        <v>14</v>
      </c>
      <c r="F64" s="189">
        <v>0.52641611600000005</v>
      </c>
      <c r="G64" s="11" t="str">
        <f>IFERROR(VLOOKUP(Table19[[#This Row],[Country]],'Netzero target status'!$A$1:$J$201,10,0)," ")</f>
        <v xml:space="preserve"> </v>
      </c>
      <c r="H64" s="22" t="s">
        <v>26</v>
      </c>
    </row>
    <row r="65" spans="1:8" ht="15" thickBot="1" x14ac:dyDescent="0.35">
      <c r="A65">
        <v>64</v>
      </c>
      <c r="B65" s="9" t="s">
        <v>141</v>
      </c>
      <c r="C65" s="21">
        <v>0.80200000000000005</v>
      </c>
      <c r="D65" s="21">
        <v>5083.6069550000002</v>
      </c>
      <c r="E65" s="9" t="s">
        <v>14</v>
      </c>
      <c r="F65" s="189">
        <v>0.39364148900000001</v>
      </c>
      <c r="G65" s="11" t="str">
        <f>IFERROR(VLOOKUP(Table19[[#This Row],[Country]],'Netzero target status'!$A$1:$J$201,10,0)," ")</f>
        <v>In policy document</v>
      </c>
      <c r="H65" s="22" t="s">
        <v>17</v>
      </c>
    </row>
    <row r="66" spans="1:8" ht="15" thickBot="1" x14ac:dyDescent="0.35">
      <c r="A66">
        <v>65</v>
      </c>
      <c r="B66" s="9" t="s">
        <v>220</v>
      </c>
      <c r="C66" s="21">
        <v>0.94199999999999995</v>
      </c>
      <c r="D66" s="21">
        <v>52265.654159999998</v>
      </c>
      <c r="E66" s="9" t="s">
        <v>14</v>
      </c>
      <c r="F66" s="189">
        <v>0.299430639</v>
      </c>
      <c r="G66" s="11" t="str">
        <f>IFERROR(VLOOKUP(Table19[[#This Row],[Country]],'Netzero target status'!$A$1:$J$201,10,0)," ")</f>
        <v>In law</v>
      </c>
      <c r="H66" s="22" t="s">
        <v>15</v>
      </c>
    </row>
    <row r="67" spans="1:8" ht="15" thickBot="1" x14ac:dyDescent="0.35">
      <c r="A67">
        <v>66</v>
      </c>
      <c r="B67" s="9" t="s">
        <v>207</v>
      </c>
      <c r="C67" s="21">
        <v>0.63200000000000001</v>
      </c>
      <c r="D67" s="21">
        <v>2445.1866249999998</v>
      </c>
      <c r="E67" s="9" t="s">
        <v>28</v>
      </c>
      <c r="F67" s="189">
        <v>0.44833476500000002</v>
      </c>
      <c r="G67" s="11" t="str">
        <f>IFERROR(VLOOKUP(Table19[[#This Row],[Country]],'Netzero target status'!$A$1:$J$201,10,0)," ")</f>
        <v>Declaration / pledge</v>
      </c>
      <c r="H67" s="22" t="s">
        <v>22</v>
      </c>
    </row>
    <row r="68" spans="1:8" ht="15" thickBot="1" x14ac:dyDescent="0.35">
      <c r="A68">
        <v>67</v>
      </c>
      <c r="B68" s="9" t="s">
        <v>106</v>
      </c>
      <c r="C68" s="21">
        <v>0.88700000000000001</v>
      </c>
      <c r="D68" s="21">
        <v>20654.700199999999</v>
      </c>
      <c r="E68" s="9" t="s">
        <v>14</v>
      </c>
      <c r="F68" s="189">
        <v>0.333963866</v>
      </c>
      <c r="G68" s="11" t="str">
        <f>IFERROR(VLOOKUP(Table19[[#This Row],[Country]],'Netzero target status'!$A$1:$J$201,10,0)," ")</f>
        <v>In law</v>
      </c>
      <c r="H68" s="22" t="s">
        <v>17</v>
      </c>
    </row>
    <row r="69" spans="1:8" ht="15" thickBot="1" x14ac:dyDescent="0.35">
      <c r="A69">
        <v>68</v>
      </c>
      <c r="B69" s="9" t="s">
        <v>116</v>
      </c>
      <c r="C69" s="21">
        <v>0.79500000000000004</v>
      </c>
      <c r="D69" s="21">
        <v>9622.2405049999998</v>
      </c>
      <c r="E69" s="9" t="s">
        <v>14</v>
      </c>
      <c r="F69" s="189">
        <v>0.38587539599999998</v>
      </c>
      <c r="G69" s="11" t="str">
        <f>IFERROR(VLOOKUP(Table19[[#This Row],[Country]],'Netzero target status'!$A$1:$J$201,10,0)," ")</f>
        <v xml:space="preserve"> </v>
      </c>
      <c r="H69" s="22" t="s">
        <v>17</v>
      </c>
    </row>
    <row r="70" spans="1:8" ht="15" thickBot="1" x14ac:dyDescent="0.35">
      <c r="A70">
        <v>69</v>
      </c>
      <c r="B70" s="9" t="s">
        <v>159</v>
      </c>
      <c r="C70" s="21">
        <v>0.627</v>
      </c>
      <c r="D70" s="21">
        <v>4912.622257</v>
      </c>
      <c r="E70" s="9" t="s">
        <v>14</v>
      </c>
      <c r="F70" s="189">
        <v>0.44348252999999999</v>
      </c>
      <c r="G70" s="11" t="str">
        <f>IFERROR(VLOOKUP(Table19[[#This Row],[Country]],'Netzero target status'!$A$1:$J$201,10,0)," ")</f>
        <v xml:space="preserve"> </v>
      </c>
      <c r="H70" s="22" t="s">
        <v>22</v>
      </c>
    </row>
    <row r="71" spans="1:8" ht="15" thickBot="1" x14ac:dyDescent="0.35">
      <c r="A71">
        <v>70</v>
      </c>
      <c r="B71" s="9" t="s">
        <v>55</v>
      </c>
      <c r="C71" s="21">
        <v>0.46500000000000002</v>
      </c>
      <c r="D71" s="21">
        <v>1244.9655049999999</v>
      </c>
      <c r="E71" s="9" t="s">
        <v>28</v>
      </c>
      <c r="F71" s="189">
        <v>0.53458154099999999</v>
      </c>
      <c r="G71" s="11" t="str">
        <f>IFERROR(VLOOKUP(Table19[[#This Row],[Country]],'Netzero target status'!$A$1:$J$201,10,0)," ")</f>
        <v>Proposed / in discussion</v>
      </c>
      <c r="H71" s="22" t="s">
        <v>26</v>
      </c>
    </row>
    <row r="72" spans="1:8" ht="15" thickBot="1" x14ac:dyDescent="0.35">
      <c r="A72">
        <v>71</v>
      </c>
      <c r="B72" s="9" t="s">
        <v>56</v>
      </c>
      <c r="C72" s="21">
        <v>0.48299999999999998</v>
      </c>
      <c r="D72" s="21">
        <v>912.48410469999999</v>
      </c>
      <c r="E72" s="9" t="s">
        <v>28</v>
      </c>
      <c r="F72" s="189">
        <v>0.62032254099999995</v>
      </c>
      <c r="G72" s="11" t="str">
        <f>IFERROR(VLOOKUP(Table19[[#This Row],[Country]],'Netzero target status'!$A$1:$J$201,10,0)," ")</f>
        <v xml:space="preserve"> </v>
      </c>
      <c r="H72" s="22" t="s">
        <v>26</v>
      </c>
    </row>
    <row r="73" spans="1:8" ht="15" thickBot="1" x14ac:dyDescent="0.35">
      <c r="A73">
        <v>72</v>
      </c>
      <c r="B73" s="9" t="s">
        <v>198</v>
      </c>
      <c r="C73" s="21">
        <v>0.71399999999999997</v>
      </c>
      <c r="D73" s="21">
        <v>9860.870148</v>
      </c>
      <c r="E73" s="9" t="s">
        <v>23</v>
      </c>
      <c r="F73" s="189">
        <v>0.42787893100000002</v>
      </c>
      <c r="G73" s="11" t="str">
        <f>IFERROR(VLOOKUP(Table19[[#This Row],[Country]],'Netzero target status'!$A$1:$J$201,10,0)," ")</f>
        <v>Achieved (self-declared)</v>
      </c>
      <c r="H73" s="22" t="s">
        <v>22</v>
      </c>
    </row>
    <row r="74" spans="1:8" ht="15" thickBot="1" x14ac:dyDescent="0.35">
      <c r="A74">
        <v>73</v>
      </c>
      <c r="B74" s="9" t="s">
        <v>57</v>
      </c>
      <c r="C74" s="21">
        <v>0.53500000000000003</v>
      </c>
      <c r="D74" s="21">
        <v>1835.443941</v>
      </c>
      <c r="E74" s="9" t="s">
        <v>14</v>
      </c>
      <c r="F74" s="189">
        <v>0.51130215099999998</v>
      </c>
      <c r="G74" s="11" t="str">
        <f>IFERROR(VLOOKUP(Table19[[#This Row],[Country]],'Netzero target status'!$A$1:$J$201,10,0)," ")</f>
        <v>Proposed / in discussion</v>
      </c>
      <c r="H74" s="22" t="s">
        <v>26</v>
      </c>
    </row>
    <row r="75" spans="1:8" ht="15" thickBot="1" x14ac:dyDescent="0.35">
      <c r="A75">
        <v>74</v>
      </c>
      <c r="B75" s="9" t="s">
        <v>161</v>
      </c>
      <c r="C75" s="21">
        <v>0.621</v>
      </c>
      <c r="D75" s="21">
        <v>2735.1475150000001</v>
      </c>
      <c r="E75" s="9" t="s">
        <v>14</v>
      </c>
      <c r="F75" s="189">
        <v>0.44761130100000002</v>
      </c>
      <c r="G75" s="11" t="str">
        <f>IFERROR(VLOOKUP(Table19[[#This Row],[Country]],'Netzero target status'!$A$1:$J$201,10,0)," ")</f>
        <v xml:space="preserve"> </v>
      </c>
      <c r="H75" s="22" t="s">
        <v>22</v>
      </c>
    </row>
    <row r="76" spans="1:8" ht="15" thickBot="1" x14ac:dyDescent="0.35">
      <c r="A76">
        <v>75</v>
      </c>
      <c r="B76" s="9" t="s">
        <v>501</v>
      </c>
      <c r="C76" s="21">
        <v>0.95199999999999996</v>
      </c>
      <c r="D76" s="21">
        <v>49770.56424</v>
      </c>
      <c r="E76" s="9" t="s">
        <v>14</v>
      </c>
      <c r="G76" s="11" t="str">
        <f>IFERROR(VLOOKUP(Table19[[#This Row],[Country]],'Netzero target status'!$A$1:$J$201,10,0)," ")</f>
        <v xml:space="preserve"> </v>
      </c>
      <c r="H76" s="22" t="s">
        <v>15</v>
      </c>
    </row>
    <row r="77" spans="1:8" ht="15" thickBot="1" x14ac:dyDescent="0.35">
      <c r="A77">
        <v>76</v>
      </c>
      <c r="B77" s="9" t="s">
        <v>109</v>
      </c>
      <c r="C77" s="21">
        <v>0.84599999999999997</v>
      </c>
      <c r="D77" s="21">
        <v>19030.628130000001</v>
      </c>
      <c r="E77" s="9" t="s">
        <v>14</v>
      </c>
      <c r="F77" s="189">
        <v>0.34992284200000001</v>
      </c>
      <c r="G77" s="11" t="str">
        <f>IFERROR(VLOOKUP(Table19[[#This Row],[Country]],'Netzero target status'!$A$1:$J$201,10,0)," ")</f>
        <v>In law</v>
      </c>
      <c r="H77" s="22" t="s">
        <v>17</v>
      </c>
    </row>
    <row r="78" spans="1:8" ht="15" thickBot="1" x14ac:dyDescent="0.35">
      <c r="A78">
        <v>77</v>
      </c>
      <c r="B78" s="9" t="s">
        <v>97</v>
      </c>
      <c r="C78" s="21">
        <v>0.95899999999999996</v>
      </c>
      <c r="D78" s="21">
        <v>69178.404699999999</v>
      </c>
      <c r="E78" s="9" t="s">
        <v>14</v>
      </c>
      <c r="F78" s="189">
        <v>0.32269335900000001</v>
      </c>
      <c r="G78" s="11" t="str">
        <f>IFERROR(VLOOKUP(Table19[[#This Row],[Country]],'Netzero target status'!$A$1:$J$201,10,0)," ")</f>
        <v>In law</v>
      </c>
      <c r="H78" s="22" t="s">
        <v>17</v>
      </c>
    </row>
    <row r="79" spans="1:8" ht="15" thickBot="1" x14ac:dyDescent="0.35">
      <c r="A79">
        <v>78</v>
      </c>
      <c r="B79" s="9" t="s">
        <v>199</v>
      </c>
      <c r="C79" s="21">
        <v>0.63300000000000001</v>
      </c>
      <c r="D79" s="21">
        <v>2239.613844</v>
      </c>
      <c r="E79" s="9" t="s">
        <v>14</v>
      </c>
      <c r="F79" s="189">
        <v>0.48581059399999998</v>
      </c>
      <c r="G79" s="11" t="str">
        <f>IFERROR(VLOOKUP(Table19[[#This Row],[Country]],'Netzero target status'!$A$1:$J$201,10,0)," ")</f>
        <v>In law</v>
      </c>
      <c r="H79" s="22" t="s">
        <v>22</v>
      </c>
    </row>
    <row r="80" spans="1:8" ht="15" thickBot="1" x14ac:dyDescent="0.35">
      <c r="A80">
        <v>79</v>
      </c>
      <c r="B80" s="9" t="s">
        <v>181</v>
      </c>
      <c r="C80" s="21">
        <v>0.70499999999999996</v>
      </c>
      <c r="D80" s="21">
        <v>4287.1731399999999</v>
      </c>
      <c r="E80" s="9" t="s">
        <v>21</v>
      </c>
      <c r="F80" s="189">
        <v>0.43049965200000001</v>
      </c>
      <c r="G80" s="11" t="str">
        <f>IFERROR(VLOOKUP(Table19[[#This Row],[Country]],'Netzero target status'!$A$1:$J$201,10,0)," ")</f>
        <v>Declaration / pledge</v>
      </c>
      <c r="H80" s="22" t="s">
        <v>22</v>
      </c>
    </row>
    <row r="81" spans="1:8" ht="15" thickBot="1" x14ac:dyDescent="0.35">
      <c r="A81">
        <v>80</v>
      </c>
      <c r="B81" s="9" t="s">
        <v>147</v>
      </c>
      <c r="C81" s="21">
        <v>0.77400000000000002</v>
      </c>
      <c r="D81" s="21">
        <v>4334.7926859999998</v>
      </c>
      <c r="E81" s="9" t="s">
        <v>23</v>
      </c>
      <c r="F81" s="189">
        <v>0.376320767</v>
      </c>
      <c r="G81" s="11" t="str">
        <f>IFERROR(VLOOKUP(Table19[[#This Row],[Country]],'Netzero target status'!$A$1:$J$201,10,0)," ")</f>
        <v xml:space="preserve"> </v>
      </c>
      <c r="H81" s="22" t="s">
        <v>17</v>
      </c>
    </row>
    <row r="82" spans="1:8" ht="15" thickBot="1" x14ac:dyDescent="0.35">
      <c r="A82">
        <v>81</v>
      </c>
      <c r="B82" s="9" t="s">
        <v>196</v>
      </c>
      <c r="C82" s="21">
        <v>0.68600000000000005</v>
      </c>
      <c r="D82" s="21">
        <v>4868.4943110000004</v>
      </c>
      <c r="E82" s="9" t="s">
        <v>23</v>
      </c>
      <c r="F82" s="189">
        <v>0.436564008</v>
      </c>
      <c r="G82" s="11" t="str">
        <f>IFERROR(VLOOKUP(Table19[[#This Row],[Country]],'Netzero target status'!$A$1:$J$201,10,0)," ")</f>
        <v xml:space="preserve"> </v>
      </c>
      <c r="H82" s="22" t="s">
        <v>22</v>
      </c>
    </row>
    <row r="83" spans="1:8" ht="15" thickBot="1" x14ac:dyDescent="0.35">
      <c r="A83">
        <v>82</v>
      </c>
      <c r="B83" s="9" t="s">
        <v>98</v>
      </c>
      <c r="C83" s="21">
        <v>0.94499999999999995</v>
      </c>
      <c r="D83" s="21">
        <v>103961.9764</v>
      </c>
      <c r="E83" s="9" t="s">
        <v>21</v>
      </c>
      <c r="F83" s="189">
        <v>0.314681557</v>
      </c>
      <c r="G83" s="11" t="str">
        <f>IFERROR(VLOOKUP(Table19[[#This Row],[Country]],'Netzero target status'!$A$1:$J$201,10,0)," ")</f>
        <v>In law</v>
      </c>
      <c r="H83" s="22" t="s">
        <v>17</v>
      </c>
    </row>
    <row r="84" spans="1:8" ht="15" thickBot="1" x14ac:dyDescent="0.35">
      <c r="A84">
        <v>83</v>
      </c>
      <c r="B84" s="9" t="s">
        <v>502</v>
      </c>
      <c r="C84" s="21">
        <v>0.91900000000000004</v>
      </c>
      <c r="D84" s="21">
        <v>52270.904020000002</v>
      </c>
      <c r="E84" s="9" t="s">
        <v>14</v>
      </c>
      <c r="F84" s="189">
        <v>0.29344129099999999</v>
      </c>
      <c r="G84" s="11" t="str">
        <f>IFERROR(VLOOKUP(Table19[[#This Row],[Country]],'Netzero target status'!$A$1:$J$201,10,0)," ")</f>
        <v>Proposed / in discussion</v>
      </c>
      <c r="H84" s="22" t="s">
        <v>15</v>
      </c>
    </row>
    <row r="85" spans="1:8" ht="15" thickBot="1" x14ac:dyDescent="0.35">
      <c r="A85">
        <v>84</v>
      </c>
      <c r="B85" s="9" t="s">
        <v>99</v>
      </c>
      <c r="C85" s="21">
        <v>0.89500000000000002</v>
      </c>
      <c r="D85" s="21">
        <v>36852.542540000002</v>
      </c>
      <c r="E85" s="9" t="s">
        <v>14</v>
      </c>
      <c r="F85" s="189">
        <v>0.34622997100000003</v>
      </c>
      <c r="G85" s="11" t="str">
        <f>IFERROR(VLOOKUP(Table19[[#This Row],[Country]],'Netzero target status'!$A$1:$J$201,10,0)," ")</f>
        <v>In law</v>
      </c>
      <c r="H85" s="22" t="s">
        <v>17</v>
      </c>
    </row>
    <row r="86" spans="1:8" ht="15" thickBot="1" x14ac:dyDescent="0.35">
      <c r="A86">
        <v>85</v>
      </c>
      <c r="B86" s="9" t="s">
        <v>163</v>
      </c>
      <c r="C86" s="21">
        <v>0.70899999999999996</v>
      </c>
      <c r="D86" s="21">
        <v>5165.3378210000001</v>
      </c>
      <c r="E86" s="9" t="s">
        <v>14</v>
      </c>
      <c r="F86" s="189">
        <v>0.427000349</v>
      </c>
      <c r="G86" s="11" t="str">
        <f>IFERROR(VLOOKUP(Table19[[#This Row],[Country]],'Netzero target status'!$A$1:$J$201,10,0)," ")</f>
        <v>Declaration / pledge</v>
      </c>
      <c r="H86" s="22" t="s">
        <v>22</v>
      </c>
    </row>
    <row r="87" spans="1:8" ht="15" thickBot="1" x14ac:dyDescent="0.35">
      <c r="A87">
        <v>86</v>
      </c>
      <c r="B87" s="9" t="s">
        <v>89</v>
      </c>
      <c r="C87" s="21">
        <v>0.92500000000000004</v>
      </c>
      <c r="D87" s="21">
        <v>40094.559979999998</v>
      </c>
      <c r="E87" s="9" t="s">
        <v>14</v>
      </c>
      <c r="F87" s="189">
        <v>0.36994220799999999</v>
      </c>
      <c r="G87" s="11" t="str">
        <f>IFERROR(VLOOKUP(Table19[[#This Row],[Country]],'Netzero target status'!$A$1:$J$201,10,0)," ")</f>
        <v>In policy document</v>
      </c>
      <c r="H87" s="22" t="s">
        <v>17</v>
      </c>
    </row>
    <row r="88" spans="1:8" ht="15" thickBot="1" x14ac:dyDescent="0.35">
      <c r="A88">
        <v>87</v>
      </c>
      <c r="B88" s="9" t="s">
        <v>117</v>
      </c>
      <c r="C88" s="21">
        <v>0.72</v>
      </c>
      <c r="D88" s="21">
        <v>4183.4999829999997</v>
      </c>
      <c r="E88" s="9" t="s">
        <v>14</v>
      </c>
      <c r="F88" s="189">
        <v>0.370204215</v>
      </c>
      <c r="G88" s="11" t="str">
        <f>IFERROR(VLOOKUP(Table19[[#This Row],[Country]],'Netzero target status'!$A$1:$J$201,10,0)," ")</f>
        <v xml:space="preserve"> </v>
      </c>
      <c r="H88" s="22" t="s">
        <v>17</v>
      </c>
    </row>
    <row r="89" spans="1:8" ht="15" thickBot="1" x14ac:dyDescent="0.35">
      <c r="A89">
        <v>88</v>
      </c>
      <c r="B89" s="9" t="s">
        <v>148</v>
      </c>
      <c r="C89" s="21">
        <v>0.81100000000000005</v>
      </c>
      <c r="D89" s="21">
        <v>9983.601036</v>
      </c>
      <c r="E89" s="9" t="s">
        <v>23</v>
      </c>
      <c r="F89" s="189">
        <v>0.32124356799999998</v>
      </c>
      <c r="G89" s="11" t="str">
        <f>IFERROR(VLOOKUP(Table19[[#This Row],[Country]],'Netzero target status'!$A$1:$J$201,10,0)," ")</f>
        <v>In law</v>
      </c>
      <c r="H89" s="22" t="s">
        <v>17</v>
      </c>
    </row>
    <row r="90" spans="1:8" ht="15" thickBot="1" x14ac:dyDescent="0.35">
      <c r="A90">
        <v>89</v>
      </c>
      <c r="B90" s="9" t="s">
        <v>58</v>
      </c>
      <c r="C90" s="21">
        <v>0.57499999999999996</v>
      </c>
      <c r="D90" s="21">
        <v>2061.356221</v>
      </c>
      <c r="E90" s="9" t="s">
        <v>14</v>
      </c>
      <c r="F90" s="189">
        <v>0.50060440399999995</v>
      </c>
      <c r="G90" s="11" t="str">
        <f>IFERROR(VLOOKUP(Table19[[#This Row],[Country]],'Netzero target status'!$A$1:$J$201,10,0)," ")</f>
        <v xml:space="preserve"> </v>
      </c>
      <c r="H90" s="22" t="s">
        <v>26</v>
      </c>
    </row>
    <row r="91" spans="1:8" ht="27.6" thickBot="1" x14ac:dyDescent="0.35">
      <c r="A91">
        <v>90</v>
      </c>
      <c r="B91" s="9" t="s">
        <v>512</v>
      </c>
      <c r="C91" s="9"/>
      <c r="D91" s="9"/>
      <c r="E91" s="9"/>
      <c r="F91" s="189">
        <v>0.46069231999999999</v>
      </c>
      <c r="G91" s="11" t="str">
        <f>IFERROR(VLOOKUP(Table19[[#This Row],[Country]],'Netzero target status'!$A$1:$J$201,10,0)," ")</f>
        <v xml:space="preserve"> </v>
      </c>
      <c r="H91" s="22" t="s">
        <v>22</v>
      </c>
    </row>
    <row r="92" spans="1:8" ht="15" thickBot="1" x14ac:dyDescent="0.35">
      <c r="A92">
        <v>91</v>
      </c>
      <c r="B92" s="9" t="s">
        <v>135</v>
      </c>
      <c r="C92" s="21">
        <v>0.92500000000000004</v>
      </c>
      <c r="D92" s="21">
        <v>35125.522499999999</v>
      </c>
      <c r="E92" s="9" t="s">
        <v>14</v>
      </c>
      <c r="F92" s="189">
        <v>0.35752877599999999</v>
      </c>
      <c r="G92" s="11" t="str">
        <f>IFERROR(VLOOKUP(Table19[[#This Row],[Country]],'Netzero target status'!$A$1:$J$201,10,0)," ")</f>
        <v>In law</v>
      </c>
      <c r="H92" s="22" t="s">
        <v>17</v>
      </c>
    </row>
    <row r="93" spans="1:8" ht="15" thickBot="1" x14ac:dyDescent="0.35">
      <c r="A93">
        <v>92</v>
      </c>
      <c r="B93" s="9" t="s">
        <v>131</v>
      </c>
      <c r="C93" s="21">
        <v>0.83099999999999996</v>
      </c>
      <c r="D93" s="21">
        <v>34018.634290000002</v>
      </c>
      <c r="E93" s="9" t="s">
        <v>21</v>
      </c>
      <c r="F93" s="189">
        <v>0.36422485300000002</v>
      </c>
      <c r="G93" s="11" t="str">
        <f>IFERROR(VLOOKUP(Table19[[#This Row],[Country]],'Netzero target status'!$A$1:$J$201,10,0)," ")</f>
        <v>Proposed / in discussion</v>
      </c>
      <c r="H93" s="22" t="s">
        <v>17</v>
      </c>
    </row>
    <row r="94" spans="1:8" ht="15" thickBot="1" x14ac:dyDescent="0.35">
      <c r="A94">
        <v>93</v>
      </c>
      <c r="B94" s="9" t="s">
        <v>118</v>
      </c>
      <c r="C94" s="21">
        <v>0.69199999999999995</v>
      </c>
      <c r="D94" s="21">
        <v>1349.9973070000001</v>
      </c>
      <c r="E94" s="9" t="s">
        <v>14</v>
      </c>
      <c r="F94" s="189">
        <v>0.31145221400000001</v>
      </c>
      <c r="G94" s="11" t="str">
        <f>IFERROR(VLOOKUP(Table19[[#This Row],[Country]],'Netzero target status'!$A$1:$J$201,10,0)," ")</f>
        <v xml:space="preserve"> </v>
      </c>
      <c r="H94" s="22" t="s">
        <v>17</v>
      </c>
    </row>
    <row r="95" spans="1:8" ht="15" thickBot="1" x14ac:dyDescent="0.35">
      <c r="A95">
        <v>94</v>
      </c>
      <c r="B95" s="9" t="s">
        <v>212</v>
      </c>
      <c r="C95" s="21">
        <v>0.60699999999999998</v>
      </c>
      <c r="D95" s="21">
        <v>2526.05105</v>
      </c>
      <c r="E95" s="9" t="s">
        <v>21</v>
      </c>
      <c r="F95" s="189">
        <v>0.48383384699999998</v>
      </c>
      <c r="G95" s="11" t="str">
        <f>IFERROR(VLOOKUP(Table19[[#This Row],[Country]],'Netzero target status'!$A$1:$J$201,10,0)," ")</f>
        <v>In policy document</v>
      </c>
      <c r="H95" s="22" t="s">
        <v>22</v>
      </c>
    </row>
    <row r="96" spans="1:8" ht="15" thickBot="1" x14ac:dyDescent="0.35">
      <c r="A96">
        <v>95</v>
      </c>
      <c r="B96" s="9" t="s">
        <v>107</v>
      </c>
      <c r="C96" s="21">
        <v>0.86299999999999999</v>
      </c>
      <c r="D96" s="21">
        <v>20261.888780000001</v>
      </c>
      <c r="E96" s="9" t="s">
        <v>14</v>
      </c>
      <c r="F96" s="189">
        <v>0.361878335</v>
      </c>
      <c r="G96" s="11" t="str">
        <f>IFERROR(VLOOKUP(Table19[[#This Row],[Country]],'Netzero target status'!$A$1:$J$201,10,0)," ")</f>
        <v>In law</v>
      </c>
      <c r="H96" s="22" t="s">
        <v>17</v>
      </c>
    </row>
    <row r="97" spans="1:8" ht="15" thickBot="1" x14ac:dyDescent="0.35">
      <c r="A97">
        <v>96</v>
      </c>
      <c r="B97" s="9" t="s">
        <v>182</v>
      </c>
      <c r="C97" s="21">
        <v>0.70599999999999996</v>
      </c>
      <c r="D97" s="21">
        <v>4045.3739110000001</v>
      </c>
      <c r="E97" s="9" t="s">
        <v>14</v>
      </c>
      <c r="F97" s="189">
        <v>0.40155850700000001</v>
      </c>
      <c r="G97" s="11" t="str">
        <f>IFERROR(VLOOKUP(Table19[[#This Row],[Country]],'Netzero target status'!$A$1:$J$201,10,0)," ")</f>
        <v>In policy document</v>
      </c>
      <c r="H97" s="22" t="s">
        <v>22</v>
      </c>
    </row>
    <row r="98" spans="1:8" ht="15" thickBot="1" x14ac:dyDescent="0.35">
      <c r="A98">
        <v>97</v>
      </c>
      <c r="B98" s="9" t="s">
        <v>208</v>
      </c>
      <c r="C98" s="21">
        <v>0.51400000000000001</v>
      </c>
      <c r="D98" s="21">
        <v>1066.586436</v>
      </c>
      <c r="E98" s="9" t="s">
        <v>14</v>
      </c>
      <c r="F98" s="189">
        <v>0.47137185100000001</v>
      </c>
      <c r="G98" s="11" t="str">
        <f>IFERROR(VLOOKUP(Table19[[#This Row],[Country]],'Netzero target status'!$A$1:$J$201,10,0)," ")</f>
        <v>Declaration / pledge</v>
      </c>
      <c r="H98" s="22" t="s">
        <v>22</v>
      </c>
    </row>
    <row r="99" spans="1:8" ht="15" thickBot="1" x14ac:dyDescent="0.35">
      <c r="A99">
        <v>98</v>
      </c>
      <c r="B99" s="9" t="s">
        <v>76</v>
      </c>
      <c r="C99" s="21">
        <v>0.48099999999999998</v>
      </c>
      <c r="D99" s="21">
        <v>667.96610510000005</v>
      </c>
      <c r="E99" s="9" t="s">
        <v>28</v>
      </c>
      <c r="F99" s="189">
        <v>0.54346148000000005</v>
      </c>
      <c r="G99" s="11" t="str">
        <f>IFERROR(VLOOKUP(Table19[[#This Row],[Country]],'Netzero target status'!$A$1:$J$201,10,0)," ")</f>
        <v>In policy document</v>
      </c>
      <c r="H99" s="22" t="s">
        <v>26</v>
      </c>
    </row>
    <row r="100" spans="1:8" ht="15" thickBot="1" x14ac:dyDescent="0.35">
      <c r="A100">
        <v>99</v>
      </c>
      <c r="B100" s="9" t="s">
        <v>197</v>
      </c>
      <c r="C100" s="21">
        <v>0.71799999999999997</v>
      </c>
      <c r="D100" s="21">
        <v>4935.8278730000002</v>
      </c>
      <c r="E100" s="9" t="s">
        <v>23</v>
      </c>
      <c r="F100" s="189">
        <v>0.41731458500000002</v>
      </c>
      <c r="G100" s="11" t="str">
        <f>IFERROR(VLOOKUP(Table19[[#This Row],[Country]],'Netzero target status'!$A$1:$J$201,10,0)," ")</f>
        <v xml:space="preserve"> </v>
      </c>
      <c r="H100" s="22" t="s">
        <v>22</v>
      </c>
    </row>
    <row r="101" spans="1:8" ht="15" thickBot="1" x14ac:dyDescent="0.35">
      <c r="A101">
        <v>100</v>
      </c>
      <c r="B101" s="9" t="s">
        <v>216</v>
      </c>
      <c r="C101" s="21">
        <v>0.93500000000000005</v>
      </c>
      <c r="D101" s="21">
        <v>201944.8303</v>
      </c>
      <c r="E101" s="9" t="s">
        <v>21</v>
      </c>
      <c r="G101" s="11" t="str">
        <f>IFERROR(VLOOKUP(Table19[[#This Row],[Country]],'Netzero target status'!$A$1:$J$201,10,0)," ")</f>
        <v>In law</v>
      </c>
      <c r="H101" s="22" t="s">
        <v>15</v>
      </c>
    </row>
    <row r="102" spans="1:8" ht="15" thickBot="1" x14ac:dyDescent="0.35">
      <c r="A102">
        <v>101</v>
      </c>
      <c r="B102" s="9" t="s">
        <v>110</v>
      </c>
      <c r="C102" s="21">
        <v>0.875</v>
      </c>
      <c r="D102" s="21">
        <v>23870.459490000001</v>
      </c>
      <c r="E102" s="9" t="s">
        <v>14</v>
      </c>
      <c r="F102" s="189">
        <v>0.36513556899999999</v>
      </c>
      <c r="G102" s="11" t="str">
        <f>IFERROR(VLOOKUP(Table19[[#This Row],[Country]],'Netzero target status'!$A$1:$J$201,10,0)," ")</f>
        <v>In law</v>
      </c>
      <c r="H102" s="22" t="s">
        <v>17</v>
      </c>
    </row>
    <row r="103" spans="1:8" ht="15" thickBot="1" x14ac:dyDescent="0.35">
      <c r="A103">
        <v>102</v>
      </c>
      <c r="B103" s="9" t="s">
        <v>93</v>
      </c>
      <c r="C103" s="21">
        <v>0.93</v>
      </c>
      <c r="D103" s="21">
        <v>134965.81539999999</v>
      </c>
      <c r="E103" s="9" t="s">
        <v>14</v>
      </c>
      <c r="F103" s="189">
        <v>0.30757107299999997</v>
      </c>
      <c r="G103" s="11" t="str">
        <f>IFERROR(VLOOKUP(Table19[[#This Row],[Country]],'Netzero target status'!$A$1:$J$201,10,0)," ")</f>
        <v>In law</v>
      </c>
      <c r="H103" s="22" t="s">
        <v>17</v>
      </c>
    </row>
    <row r="104" spans="1:8" ht="15" thickBot="1" x14ac:dyDescent="0.35">
      <c r="A104">
        <v>103</v>
      </c>
      <c r="B104" s="9" t="s">
        <v>59</v>
      </c>
      <c r="C104" s="21">
        <v>0.501</v>
      </c>
      <c r="D104" s="21">
        <v>483.4694634</v>
      </c>
      <c r="E104" s="9" t="s">
        <v>28</v>
      </c>
      <c r="F104" s="189">
        <v>0.56072560299999996</v>
      </c>
      <c r="G104" s="11" t="str">
        <f>IFERROR(VLOOKUP(Table19[[#This Row],[Country]],'Netzero target status'!$A$1:$J$201,10,0)," ")</f>
        <v>Proposed / in discussion</v>
      </c>
      <c r="H104" s="22" t="s">
        <v>26</v>
      </c>
    </row>
    <row r="105" spans="1:8" ht="15" thickBot="1" x14ac:dyDescent="0.35">
      <c r="A105">
        <v>104</v>
      </c>
      <c r="B105" s="9" t="s">
        <v>60</v>
      </c>
      <c r="C105" s="21">
        <v>0.51200000000000001</v>
      </c>
      <c r="D105" s="21">
        <v>617.44752080000001</v>
      </c>
      <c r="E105" s="9" t="s">
        <v>28</v>
      </c>
      <c r="F105" s="189">
        <v>0.55188077999999996</v>
      </c>
      <c r="G105" s="11" t="str">
        <f>IFERROR(VLOOKUP(Table19[[#This Row],[Country]],'Netzero target status'!$A$1:$J$201,10,0)," ")</f>
        <v>Declaration / pledge</v>
      </c>
      <c r="H105" s="22" t="s">
        <v>26</v>
      </c>
    </row>
    <row r="106" spans="1:8" ht="15" thickBot="1" x14ac:dyDescent="0.35">
      <c r="A106">
        <v>105</v>
      </c>
      <c r="B106" s="9" t="s">
        <v>150</v>
      </c>
      <c r="C106" s="21">
        <v>0.80300000000000005</v>
      </c>
      <c r="D106" s="21">
        <v>10903.111639999999</v>
      </c>
      <c r="E106" s="9" t="s">
        <v>14</v>
      </c>
      <c r="F106" s="189">
        <v>0.36645081099999999</v>
      </c>
      <c r="G106" s="11" t="str">
        <f>IFERROR(VLOOKUP(Table19[[#This Row],[Country]],'Netzero target status'!$A$1:$J$201,10,0)," ")</f>
        <v>In policy document</v>
      </c>
      <c r="H106" s="22" t="s">
        <v>17</v>
      </c>
    </row>
    <row r="107" spans="1:8" ht="15" thickBot="1" x14ac:dyDescent="0.35">
      <c r="A107">
        <v>106</v>
      </c>
      <c r="B107" s="9" t="s">
        <v>38</v>
      </c>
      <c r="C107" s="21">
        <v>0.747</v>
      </c>
      <c r="D107" s="21">
        <v>10176.14388</v>
      </c>
      <c r="E107" s="9" t="s">
        <v>14</v>
      </c>
      <c r="F107" s="189">
        <v>0.56299722900000004</v>
      </c>
      <c r="G107" s="11" t="str">
        <f>IFERROR(VLOOKUP(Table19[[#This Row],[Country]],'Netzero target status'!$A$1:$J$201,10,0)," ")</f>
        <v>In law</v>
      </c>
      <c r="H107" s="22" t="s">
        <v>26</v>
      </c>
    </row>
    <row r="108" spans="1:8" ht="15" thickBot="1" x14ac:dyDescent="0.35">
      <c r="A108">
        <v>107</v>
      </c>
      <c r="B108" s="9" t="s">
        <v>62</v>
      </c>
      <c r="C108" s="21">
        <v>0.42799999999999999</v>
      </c>
      <c r="D108" s="21">
        <v>1027.2734539999999</v>
      </c>
      <c r="E108" s="9" t="s">
        <v>28</v>
      </c>
      <c r="F108" s="189">
        <v>0.57331440199999995</v>
      </c>
      <c r="G108" s="11" t="str">
        <f>IFERROR(VLOOKUP(Table19[[#This Row],[Country]],'Netzero target status'!$A$1:$J$201,10,0)," ")</f>
        <v>Proposed / in discussion</v>
      </c>
      <c r="H108" s="22" t="s">
        <v>26</v>
      </c>
    </row>
    <row r="109" spans="1:8" ht="15" thickBot="1" x14ac:dyDescent="0.35">
      <c r="A109">
        <v>108</v>
      </c>
      <c r="B109" s="9" t="s">
        <v>100</v>
      </c>
      <c r="C109" s="21">
        <v>0.91800000000000004</v>
      </c>
      <c r="D109" s="21">
        <v>38065.354350000001</v>
      </c>
      <c r="E109" s="9" t="s">
        <v>14</v>
      </c>
      <c r="F109" s="189">
        <v>0.321663439</v>
      </c>
      <c r="G109" s="11" t="str">
        <f>IFERROR(VLOOKUP(Table19[[#This Row],[Country]],'Netzero target status'!$A$1:$J$201,10,0)," ")</f>
        <v>In law</v>
      </c>
      <c r="H109" s="22" t="s">
        <v>17</v>
      </c>
    </row>
    <row r="110" spans="1:8" ht="15" thickBot="1" x14ac:dyDescent="0.35">
      <c r="A110">
        <v>109</v>
      </c>
      <c r="B110" s="9" t="s">
        <v>83</v>
      </c>
      <c r="C110" s="21">
        <v>0.63900000000000001</v>
      </c>
      <c r="D110" s="21">
        <v>6258.6119369999997</v>
      </c>
      <c r="E110" s="9" t="s">
        <v>14</v>
      </c>
      <c r="F110" s="189">
        <v>0.588768191</v>
      </c>
      <c r="G110" s="11" t="str">
        <f>IFERROR(VLOOKUP(Table19[[#This Row],[Country]],'Netzero target status'!$A$1:$J$201,10,0)," ")</f>
        <v>In policy document</v>
      </c>
      <c r="H110" s="22" t="s">
        <v>26</v>
      </c>
    </row>
    <row r="111" spans="1:8" ht="15" thickBot="1" x14ac:dyDescent="0.35">
      <c r="A111">
        <v>110</v>
      </c>
      <c r="B111" s="9" t="s">
        <v>63</v>
      </c>
      <c r="C111" s="21">
        <v>0.55600000000000005</v>
      </c>
      <c r="D111" s="21">
        <v>1947.789184</v>
      </c>
      <c r="E111" s="9" t="s">
        <v>21</v>
      </c>
      <c r="F111" s="189">
        <v>0.56624043499999999</v>
      </c>
      <c r="G111" s="11" t="str">
        <f>IFERROR(VLOOKUP(Table19[[#This Row],[Country]],'Netzero target status'!$A$1:$J$201,10,0)," ")</f>
        <v>In policy document</v>
      </c>
      <c r="H111" s="22" t="s">
        <v>26</v>
      </c>
    </row>
    <row r="112" spans="1:8" ht="15" thickBot="1" x14ac:dyDescent="0.35">
      <c r="A112">
        <v>111</v>
      </c>
      <c r="B112" s="9" t="s">
        <v>164</v>
      </c>
      <c r="C112" s="21">
        <v>0.80200000000000005</v>
      </c>
      <c r="D112" s="21">
        <v>9068.9730020000006</v>
      </c>
      <c r="E112" s="9" t="s">
        <v>14</v>
      </c>
      <c r="F112" s="189">
        <v>0.40965122599999998</v>
      </c>
      <c r="G112" s="11" t="str">
        <f>IFERROR(VLOOKUP(Table19[[#This Row],[Country]],'Netzero target status'!$A$1:$J$201,10,0)," ")</f>
        <v>Proposed / in discussion</v>
      </c>
      <c r="H112" s="22" t="s">
        <v>22</v>
      </c>
    </row>
    <row r="113" spans="1:8" ht="15" thickBot="1" x14ac:dyDescent="0.35">
      <c r="A113">
        <v>112</v>
      </c>
      <c r="B113" s="9" t="s">
        <v>142</v>
      </c>
      <c r="C113" s="21">
        <v>0.75800000000000001</v>
      </c>
      <c r="D113" s="21">
        <v>10314.050670000001</v>
      </c>
      <c r="E113" s="9" t="s">
        <v>14</v>
      </c>
      <c r="F113" s="189">
        <v>0.384418019</v>
      </c>
      <c r="G113" s="11" t="str">
        <f>IFERROR(VLOOKUP(Table19[[#This Row],[Country]],'Netzero target status'!$A$1:$J$201,10,0)," ")</f>
        <v>Declaration / pledge</v>
      </c>
      <c r="H113" s="22" t="s">
        <v>17</v>
      </c>
    </row>
    <row r="114" spans="1:8" ht="15" thickBot="1" x14ac:dyDescent="0.35">
      <c r="A114">
        <v>113</v>
      </c>
      <c r="B114" s="9" t="s">
        <v>64</v>
      </c>
      <c r="C114" s="21">
        <v>0.628</v>
      </c>
      <c r="D114" s="21">
        <v>3508.223563</v>
      </c>
      <c r="E114" s="9" t="s">
        <v>14</v>
      </c>
      <c r="F114" s="189">
        <v>0.62316749999999999</v>
      </c>
      <c r="G114" s="11" t="str">
        <f>IFERROR(VLOOKUP(Table19[[#This Row],[Country]],'Netzero target status'!$A$1:$J$201,10,0)," ")</f>
        <v>Proposed / in discussion</v>
      </c>
      <c r="H114" s="22" t="s">
        <v>26</v>
      </c>
    </row>
    <row r="115" spans="1:8" ht="15" thickBot="1" x14ac:dyDescent="0.35">
      <c r="A115">
        <v>114</v>
      </c>
      <c r="B115" s="9" t="s">
        <v>503</v>
      </c>
      <c r="C115" s="21">
        <v>0.76700000000000002</v>
      </c>
      <c r="D115" s="21">
        <v>5274.6058220000004</v>
      </c>
      <c r="E115" s="9" t="s">
        <v>14</v>
      </c>
      <c r="F115" s="189">
        <v>0.39373058799999999</v>
      </c>
      <c r="G115" s="11" t="str">
        <f>IFERROR(VLOOKUP(Table19[[#This Row],[Country]],'Netzero target status'!$A$1:$J$201,10,0)," ")</f>
        <v xml:space="preserve"> </v>
      </c>
      <c r="H115" s="22" t="s">
        <v>17</v>
      </c>
    </row>
    <row r="116" spans="1:8" ht="15" thickBot="1" x14ac:dyDescent="0.35">
      <c r="A116">
        <v>115</v>
      </c>
      <c r="B116" s="9" t="s">
        <v>225</v>
      </c>
      <c r="C116" s="9"/>
      <c r="D116" s="21">
        <v>223823.364</v>
      </c>
      <c r="E116" s="9" t="s">
        <v>14</v>
      </c>
      <c r="G116" s="11" t="str">
        <f>IFERROR(VLOOKUP(Table19[[#This Row],[Country]],'Netzero target status'!$A$1:$J$201,10,0)," ")</f>
        <v>In policy document</v>
      </c>
      <c r="H116" s="22"/>
    </row>
    <row r="117" spans="1:8" ht="15" thickBot="1" x14ac:dyDescent="0.35">
      <c r="A117">
        <v>116</v>
      </c>
      <c r="B117" s="9" t="s">
        <v>119</v>
      </c>
      <c r="C117" s="21">
        <v>0.73899999999999999</v>
      </c>
      <c r="D117" s="21">
        <v>4517.6157800000001</v>
      </c>
      <c r="E117" s="9" t="s">
        <v>23</v>
      </c>
      <c r="F117" s="189">
        <v>0.351938694</v>
      </c>
      <c r="G117" s="11" t="str">
        <f>IFERROR(VLOOKUP(Table19[[#This Row],[Country]],'Netzero target status'!$A$1:$J$201,10,0)," ")</f>
        <v>Proposed / in discussion</v>
      </c>
      <c r="H117" s="22" t="s">
        <v>17</v>
      </c>
    </row>
    <row r="118" spans="1:8" ht="15" thickBot="1" x14ac:dyDescent="0.35">
      <c r="A118">
        <v>117</v>
      </c>
      <c r="B118" s="9" t="s">
        <v>138</v>
      </c>
      <c r="C118" s="21">
        <v>0.83199999999999996</v>
      </c>
      <c r="D118" s="21">
        <v>9377.488797</v>
      </c>
      <c r="E118" s="9" t="s">
        <v>14</v>
      </c>
      <c r="F118" s="189">
        <v>0.364811149</v>
      </c>
      <c r="G118" s="11" t="str">
        <f>IFERROR(VLOOKUP(Table19[[#This Row],[Country]],'Netzero target status'!$A$1:$J$201,10,0)," ")</f>
        <v>Proposed / in discussion</v>
      </c>
      <c r="H118" s="22" t="s">
        <v>17</v>
      </c>
    </row>
    <row r="119" spans="1:8" ht="15" thickBot="1" x14ac:dyDescent="0.35">
      <c r="A119">
        <v>118</v>
      </c>
      <c r="B119" s="9" t="s">
        <v>149</v>
      </c>
      <c r="C119" s="21">
        <v>0.68300000000000005</v>
      </c>
      <c r="D119" s="21">
        <v>3785.936279</v>
      </c>
      <c r="E119" s="9" t="s">
        <v>14</v>
      </c>
      <c r="F119" s="189">
        <v>0.36781043699999999</v>
      </c>
      <c r="G119" s="11" t="str">
        <f>IFERROR(VLOOKUP(Table19[[#This Row],[Country]],'Netzero target status'!$A$1:$J$201,10,0)," ")</f>
        <v>In policy document</v>
      </c>
      <c r="H119" s="22" t="s">
        <v>17</v>
      </c>
    </row>
    <row r="120" spans="1:8" ht="15" thickBot="1" x14ac:dyDescent="0.35">
      <c r="A120">
        <v>119</v>
      </c>
      <c r="B120" s="9" t="s">
        <v>209</v>
      </c>
      <c r="C120" s="21">
        <v>0.44600000000000001</v>
      </c>
      <c r="D120" s="21">
        <v>509.90782949999999</v>
      </c>
      <c r="E120" s="9" t="s">
        <v>28</v>
      </c>
      <c r="F120" s="189">
        <v>0.49519264600000001</v>
      </c>
      <c r="G120" s="11" t="str">
        <f>IFERROR(VLOOKUP(Table19[[#This Row],[Country]],'Netzero target status'!$A$1:$J$201,10,0)," ")</f>
        <v>Proposed / in discussion</v>
      </c>
      <c r="H120" s="22" t="s">
        <v>22</v>
      </c>
    </row>
    <row r="121" spans="1:8" ht="15" thickBot="1" x14ac:dyDescent="0.35">
      <c r="A121">
        <v>120</v>
      </c>
      <c r="B121" s="9" t="s">
        <v>65</v>
      </c>
      <c r="C121" s="21">
        <v>0.58499999999999996</v>
      </c>
      <c r="D121" s="21">
        <v>1242.721344</v>
      </c>
      <c r="E121" s="9" t="s">
        <v>21</v>
      </c>
      <c r="F121" s="189">
        <v>0.51534815700000003</v>
      </c>
      <c r="G121" s="11" t="str">
        <f>IFERROR(VLOOKUP(Table19[[#This Row],[Country]],'Netzero target status'!$A$1:$J$201,10,0)," ")</f>
        <v>Proposed / in discussion</v>
      </c>
      <c r="H121" s="22" t="s">
        <v>26</v>
      </c>
    </row>
    <row r="122" spans="1:8" ht="15" thickBot="1" x14ac:dyDescent="0.35">
      <c r="A122">
        <v>121</v>
      </c>
      <c r="B122" s="9" t="s">
        <v>200</v>
      </c>
      <c r="C122" s="21">
        <v>0.61499999999999999</v>
      </c>
      <c r="D122" s="21">
        <v>4412.8355689999999</v>
      </c>
      <c r="E122" s="9" t="s">
        <v>14</v>
      </c>
      <c r="F122" s="189">
        <v>0.45920289399999997</v>
      </c>
      <c r="G122" s="11" t="str">
        <f>IFERROR(VLOOKUP(Table19[[#This Row],[Country]],'Netzero target status'!$A$1:$J$201,10,0)," ")</f>
        <v>In policy document</v>
      </c>
      <c r="H122" s="22" t="s">
        <v>22</v>
      </c>
    </row>
    <row r="123" spans="1:8" ht="15" thickBot="1" x14ac:dyDescent="0.35">
      <c r="A123">
        <v>122</v>
      </c>
      <c r="B123" s="9" t="s">
        <v>66</v>
      </c>
      <c r="C123" s="9" t="s">
        <v>511</v>
      </c>
      <c r="D123" s="21">
        <v>14989.66475</v>
      </c>
      <c r="E123" s="9" t="s">
        <v>511</v>
      </c>
      <c r="F123" s="189">
        <v>0.52149869599999998</v>
      </c>
      <c r="G123" s="11" t="str">
        <f>IFERROR(VLOOKUP(Table19[[#This Row],[Country]],'Netzero target status'!$A$1:$J$201,10,0)," ")</f>
        <v>Proposed / in discussion</v>
      </c>
      <c r="H123" s="22" t="s">
        <v>26</v>
      </c>
    </row>
    <row r="124" spans="1:8" ht="15" thickBot="1" x14ac:dyDescent="0.35">
      <c r="A124">
        <v>123</v>
      </c>
      <c r="B124" s="9" t="s">
        <v>210</v>
      </c>
      <c r="C124" s="21">
        <v>0.60199999999999998</v>
      </c>
      <c r="D124" s="21">
        <v>1252.750767</v>
      </c>
      <c r="E124" s="9" t="s">
        <v>28</v>
      </c>
      <c r="F124" s="189">
        <v>0.49065220700000001</v>
      </c>
      <c r="G124" s="11" t="str">
        <f>IFERROR(VLOOKUP(Table19[[#This Row],[Country]],'Netzero target status'!$A$1:$J$201,10,0)," ")</f>
        <v>In policy document</v>
      </c>
      <c r="H124" s="22" t="s">
        <v>22</v>
      </c>
    </row>
    <row r="125" spans="1:8" ht="15" thickBot="1" x14ac:dyDescent="0.35">
      <c r="A125">
        <v>124</v>
      </c>
      <c r="B125" s="9" t="s">
        <v>101</v>
      </c>
      <c r="C125" s="21">
        <v>0.94099999999999995</v>
      </c>
      <c r="D125" s="21">
        <v>60141.988089999999</v>
      </c>
      <c r="E125" s="9" t="s">
        <v>14</v>
      </c>
      <c r="F125" s="189">
        <v>0.34655250300000001</v>
      </c>
      <c r="G125" s="11" t="str">
        <f>IFERROR(VLOOKUP(Table19[[#This Row],[Country]],'Netzero target status'!$A$1:$J$201,10,0)," ")</f>
        <v>In law</v>
      </c>
      <c r="H125" s="22" t="s">
        <v>17</v>
      </c>
    </row>
    <row r="126" spans="1:8" ht="15" thickBot="1" x14ac:dyDescent="0.35">
      <c r="A126">
        <v>125</v>
      </c>
      <c r="B126" s="9" t="s">
        <v>91</v>
      </c>
      <c r="C126" s="21">
        <v>0.93700000000000006</v>
      </c>
      <c r="D126" s="21">
        <v>49689.49813</v>
      </c>
      <c r="E126" s="9" t="s">
        <v>14</v>
      </c>
      <c r="F126" s="189">
        <v>0.30371015000000001</v>
      </c>
      <c r="G126" s="11" t="str">
        <f>IFERROR(VLOOKUP(Table19[[#This Row],[Country]],'Netzero target status'!$A$1:$J$201,10,0)," ")</f>
        <v>In law</v>
      </c>
      <c r="H126" s="22" t="s">
        <v>17</v>
      </c>
    </row>
    <row r="127" spans="1:8" ht="15" thickBot="1" x14ac:dyDescent="0.35">
      <c r="A127">
        <v>126</v>
      </c>
      <c r="B127" s="9" t="s">
        <v>165</v>
      </c>
      <c r="C127" s="21">
        <v>0.66700000000000004</v>
      </c>
      <c r="D127" s="21">
        <v>2138.3858850000001</v>
      </c>
      <c r="E127" s="9" t="s">
        <v>14</v>
      </c>
      <c r="F127" s="189">
        <v>0.44280377300000001</v>
      </c>
      <c r="G127" s="11" t="str">
        <f>IFERROR(VLOOKUP(Table19[[#This Row],[Country]],'Netzero target status'!$A$1:$J$201,10,0)," ")</f>
        <v>Proposed / in discussion</v>
      </c>
      <c r="H127" s="22" t="s">
        <v>22</v>
      </c>
    </row>
    <row r="128" spans="1:8" ht="15" thickBot="1" x14ac:dyDescent="0.35">
      <c r="A128">
        <v>127</v>
      </c>
      <c r="B128" s="9" t="s">
        <v>67</v>
      </c>
      <c r="C128" s="21">
        <v>0.4</v>
      </c>
      <c r="D128" s="21">
        <v>608.72243960000003</v>
      </c>
      <c r="E128" s="9" t="s">
        <v>28</v>
      </c>
      <c r="F128" s="189">
        <v>0.63636399499999996</v>
      </c>
      <c r="G128" s="11" t="str">
        <f>IFERROR(VLOOKUP(Table19[[#This Row],[Country]],'Netzero target status'!$A$1:$J$201,10,0)," ")</f>
        <v>Proposed / in discussion</v>
      </c>
      <c r="H128" s="22" t="s">
        <v>26</v>
      </c>
    </row>
    <row r="129" spans="1:8" ht="15" thickBot="1" x14ac:dyDescent="0.35">
      <c r="A129">
        <v>128</v>
      </c>
      <c r="B129" s="9" t="s">
        <v>201</v>
      </c>
      <c r="C129" s="21">
        <v>0.53500000000000003</v>
      </c>
      <c r="D129" s="21">
        <v>2017.2748650000001</v>
      </c>
      <c r="E129" s="9" t="s">
        <v>28</v>
      </c>
      <c r="F129" s="189">
        <v>0.48480410800000001</v>
      </c>
      <c r="G129" s="11" t="str">
        <f>IFERROR(VLOOKUP(Table19[[#This Row],[Country]],'Netzero target status'!$A$1:$J$201,10,0)," ")</f>
        <v>In law</v>
      </c>
      <c r="H129" s="22" t="s">
        <v>22</v>
      </c>
    </row>
    <row r="130" spans="1:8" ht="15" thickBot="1" x14ac:dyDescent="0.35">
      <c r="A130">
        <v>129</v>
      </c>
      <c r="B130" s="9" t="s">
        <v>221</v>
      </c>
      <c r="C130" s="21">
        <v>0.96099999999999997</v>
      </c>
      <c r="D130" s="21">
        <v>93072.892510000005</v>
      </c>
      <c r="E130" s="9" t="s">
        <v>14</v>
      </c>
      <c r="F130" s="189">
        <v>0.25639553199999998</v>
      </c>
      <c r="G130" s="11" t="str">
        <f>IFERROR(VLOOKUP(Table19[[#This Row],[Country]],'Netzero target status'!$A$1:$J$201,10,0)," ")</f>
        <v>In law</v>
      </c>
      <c r="H130" s="22" t="s">
        <v>15</v>
      </c>
    </row>
    <row r="131" spans="1:8" ht="15" thickBot="1" x14ac:dyDescent="0.35">
      <c r="A131">
        <v>130</v>
      </c>
      <c r="B131" s="9" t="s">
        <v>177</v>
      </c>
      <c r="C131" s="21">
        <v>0.81599999999999995</v>
      </c>
      <c r="D131" s="21">
        <v>19403.460019999999</v>
      </c>
      <c r="E131" s="9" t="s">
        <v>23</v>
      </c>
      <c r="F131" s="189">
        <v>0.42331360400000001</v>
      </c>
      <c r="G131" s="11" t="str">
        <f>IFERROR(VLOOKUP(Table19[[#This Row],[Country]],'Netzero target status'!$A$1:$J$201,10,0)," ")</f>
        <v>In policy document</v>
      </c>
      <c r="H131" s="22" t="s">
        <v>22</v>
      </c>
    </row>
    <row r="132" spans="1:8" ht="15" thickBot="1" x14ac:dyDescent="0.35">
      <c r="A132">
        <v>131</v>
      </c>
      <c r="B132" s="9" t="s">
        <v>40</v>
      </c>
      <c r="C132" s="21">
        <v>0.54400000000000004</v>
      </c>
      <c r="D132" s="21">
        <v>1455.3192240000001</v>
      </c>
      <c r="E132" s="9" t="s">
        <v>28</v>
      </c>
      <c r="F132" s="189">
        <v>0.51164729099999995</v>
      </c>
      <c r="G132" s="11" t="str">
        <f>IFERROR(VLOOKUP(Table19[[#This Row],[Country]],'Netzero target status'!$A$1:$J$201,10,0)," ")</f>
        <v>Proposed / in discussion</v>
      </c>
      <c r="H132" s="22" t="s">
        <v>26</v>
      </c>
    </row>
    <row r="133" spans="1:8" ht="15" thickBot="1" x14ac:dyDescent="0.35">
      <c r="A133">
        <v>132</v>
      </c>
      <c r="B133" s="9" t="s">
        <v>68</v>
      </c>
      <c r="C133" s="21">
        <v>0.76700000000000002</v>
      </c>
      <c r="D133" s="21">
        <v>13257.206319999999</v>
      </c>
      <c r="E133" s="9" t="s">
        <v>14</v>
      </c>
      <c r="F133" s="189">
        <v>0.50854665200000004</v>
      </c>
      <c r="G133" s="11" t="str">
        <f>IFERROR(VLOOKUP(Table19[[#This Row],[Country]],'Netzero target status'!$A$1:$J$201,10,0)," ")</f>
        <v>Proposed / in discussion</v>
      </c>
      <c r="H133" s="22" t="s">
        <v>26</v>
      </c>
    </row>
    <row r="134" spans="1:8" ht="15" thickBot="1" x14ac:dyDescent="0.35">
      <c r="A134">
        <v>133</v>
      </c>
      <c r="B134" s="9" t="s">
        <v>504</v>
      </c>
      <c r="C134" s="21">
        <v>0.71499999999999997</v>
      </c>
      <c r="D134" s="21">
        <v>3678.6356569999998</v>
      </c>
      <c r="E134" s="9" t="s">
        <v>14</v>
      </c>
      <c r="G134" s="11" t="str">
        <f>IFERROR(VLOOKUP(Table19[[#This Row],[Country]],'Netzero target status'!$A$1:$J$201,10,0)," ")</f>
        <v xml:space="preserve"> </v>
      </c>
      <c r="H134" s="22"/>
    </row>
    <row r="135" spans="1:8" ht="15" thickBot="1" x14ac:dyDescent="0.35">
      <c r="A135">
        <v>134</v>
      </c>
      <c r="B135" s="9" t="s">
        <v>185</v>
      </c>
      <c r="C135" s="21">
        <v>0.80500000000000005</v>
      </c>
      <c r="D135" s="21">
        <v>15509.806909999999</v>
      </c>
      <c r="E135" s="9" t="s">
        <v>14</v>
      </c>
      <c r="F135" s="189">
        <v>0.40935424399999998</v>
      </c>
      <c r="G135" s="11" t="str">
        <f>IFERROR(VLOOKUP(Table19[[#This Row],[Country]],'Netzero target status'!$A$1:$J$201,10,0)," ")</f>
        <v>In policy document</v>
      </c>
      <c r="H135" s="22" t="s">
        <v>22</v>
      </c>
    </row>
    <row r="136" spans="1:8" ht="15" thickBot="1" x14ac:dyDescent="0.35">
      <c r="A136">
        <v>135</v>
      </c>
      <c r="B136" s="9" t="s">
        <v>77</v>
      </c>
      <c r="C136" s="21">
        <v>0.55800000000000005</v>
      </c>
      <c r="D136" s="21">
        <v>2607.5786189999999</v>
      </c>
      <c r="E136" s="9" t="s">
        <v>23</v>
      </c>
      <c r="F136" s="189">
        <v>0.55057418800000002</v>
      </c>
      <c r="G136" s="11" t="str">
        <f>IFERROR(VLOOKUP(Table19[[#This Row],[Country]],'Netzero target status'!$A$1:$J$201,10,0)," ")</f>
        <v>In policy document</v>
      </c>
      <c r="H136" s="22" t="s">
        <v>26</v>
      </c>
    </row>
    <row r="137" spans="1:8" ht="15" thickBot="1" x14ac:dyDescent="0.35">
      <c r="A137">
        <v>136</v>
      </c>
      <c r="B137" s="9" t="s">
        <v>120</v>
      </c>
      <c r="C137" s="21">
        <v>0.71699999999999997</v>
      </c>
      <c r="D137" s="21">
        <v>5976.9317979999996</v>
      </c>
      <c r="E137" s="9" t="s">
        <v>14</v>
      </c>
      <c r="F137" s="189">
        <v>0.37489625799999998</v>
      </c>
      <c r="G137" s="11" t="str">
        <f>IFERROR(VLOOKUP(Table19[[#This Row],[Country]],'Netzero target status'!$A$1:$J$201,10,0)," ")</f>
        <v xml:space="preserve"> </v>
      </c>
      <c r="H137" s="22" t="s">
        <v>17</v>
      </c>
    </row>
    <row r="138" spans="1:8" ht="15" thickBot="1" x14ac:dyDescent="0.35">
      <c r="A138">
        <v>137</v>
      </c>
      <c r="B138" s="9" t="s">
        <v>186</v>
      </c>
      <c r="C138" s="21">
        <v>0.76200000000000001</v>
      </c>
      <c r="D138" s="21">
        <v>6826.2025560000002</v>
      </c>
      <c r="E138" s="9" t="s">
        <v>21</v>
      </c>
      <c r="F138" s="189">
        <v>0.41046256199999998</v>
      </c>
      <c r="G138" s="11" t="str">
        <f>IFERROR(VLOOKUP(Table19[[#This Row],[Country]],'Netzero target status'!$A$1:$J$201,10,0)," ")</f>
        <v>In policy document</v>
      </c>
      <c r="H138" s="22" t="s">
        <v>22</v>
      </c>
    </row>
    <row r="139" spans="1:8" ht="15" thickBot="1" x14ac:dyDescent="0.35">
      <c r="A139">
        <v>138</v>
      </c>
      <c r="B139" s="9" t="s">
        <v>166</v>
      </c>
      <c r="C139" s="21">
        <v>0.69899999999999995</v>
      </c>
      <c r="D139" s="21">
        <v>3484.3859389999998</v>
      </c>
      <c r="E139" s="9" t="s">
        <v>14</v>
      </c>
      <c r="F139" s="189">
        <v>0.448997694</v>
      </c>
      <c r="G139" s="11" t="str">
        <f>IFERROR(VLOOKUP(Table19[[#This Row],[Country]],'Netzero target status'!$A$1:$J$201,10,0)," ")</f>
        <v xml:space="preserve"> </v>
      </c>
      <c r="H139" s="22" t="s">
        <v>22</v>
      </c>
    </row>
    <row r="140" spans="1:8" ht="15" thickBot="1" x14ac:dyDescent="0.35">
      <c r="A140">
        <v>139</v>
      </c>
      <c r="B140" s="9" t="s">
        <v>114</v>
      </c>
      <c r="C140" s="21">
        <v>0.876</v>
      </c>
      <c r="D140" s="21">
        <v>18635.508880000001</v>
      </c>
      <c r="E140" s="9" t="s">
        <v>14</v>
      </c>
      <c r="F140" s="189">
        <v>0.302889721</v>
      </c>
      <c r="G140" s="11" t="str">
        <f>IFERROR(VLOOKUP(Table19[[#This Row],[Country]],'Netzero target status'!$A$1:$J$201,10,0)," ")</f>
        <v>In law</v>
      </c>
      <c r="H140" s="22" t="s">
        <v>17</v>
      </c>
    </row>
    <row r="141" spans="1:8" ht="15" thickBot="1" x14ac:dyDescent="0.35">
      <c r="A141">
        <v>140</v>
      </c>
      <c r="B141" s="9" t="s">
        <v>102</v>
      </c>
      <c r="C141" s="21">
        <v>0.86599999999999999</v>
      </c>
      <c r="D141" s="21">
        <v>24711.451010000001</v>
      </c>
      <c r="E141" s="9" t="s">
        <v>14</v>
      </c>
      <c r="F141" s="189">
        <v>0.31640859300000002</v>
      </c>
      <c r="G141" s="11" t="str">
        <f>IFERROR(VLOOKUP(Table19[[#This Row],[Country]],'Netzero target status'!$A$1:$J$201,10,0)," ")</f>
        <v>In law</v>
      </c>
      <c r="H141" s="22" t="s">
        <v>17</v>
      </c>
    </row>
    <row r="142" spans="1:8" ht="15" thickBot="1" x14ac:dyDescent="0.35">
      <c r="A142">
        <v>141</v>
      </c>
      <c r="B142" s="9" t="s">
        <v>132</v>
      </c>
      <c r="C142" s="21">
        <v>0.85499999999999998</v>
      </c>
      <c r="D142" s="21">
        <v>71751.883130000002</v>
      </c>
      <c r="E142" s="9" t="s">
        <v>21</v>
      </c>
      <c r="F142" s="189">
        <v>0.35615150499999998</v>
      </c>
      <c r="G142" s="11" t="str">
        <f>IFERROR(VLOOKUP(Table19[[#This Row],[Country]],'Netzero target status'!$A$1:$J$201,10,0)," ")</f>
        <v xml:space="preserve"> </v>
      </c>
      <c r="H142" s="22" t="s">
        <v>17</v>
      </c>
    </row>
    <row r="143" spans="1:8" ht="15" thickBot="1" x14ac:dyDescent="0.35">
      <c r="A143">
        <v>142</v>
      </c>
      <c r="B143" s="9" t="s">
        <v>174</v>
      </c>
      <c r="C143" s="21">
        <v>0.82099999999999995</v>
      </c>
      <c r="D143" s="21">
        <v>14986.78549</v>
      </c>
      <c r="E143" s="9" t="s">
        <v>14</v>
      </c>
      <c r="F143" s="189">
        <v>0.41539009399999999</v>
      </c>
      <c r="G143" s="11" t="str">
        <f>IFERROR(VLOOKUP(Table19[[#This Row],[Country]],'Netzero target status'!$A$1:$J$201,10,0)," ")</f>
        <v>In policy document</v>
      </c>
      <c r="H143" s="22" t="s">
        <v>22</v>
      </c>
    </row>
    <row r="144" spans="1:8" ht="15" thickBot="1" x14ac:dyDescent="0.35">
      <c r="A144">
        <v>143</v>
      </c>
      <c r="B144" s="9" t="s">
        <v>133</v>
      </c>
      <c r="C144" s="21">
        <v>0.82199999999999995</v>
      </c>
      <c r="D144" s="21">
        <v>12425.0293</v>
      </c>
      <c r="E144" s="9" t="s">
        <v>23</v>
      </c>
      <c r="F144" s="189">
        <v>0.32579770499999999</v>
      </c>
      <c r="G144" s="11" t="str">
        <f>IFERROR(VLOOKUP(Table19[[#This Row],[Country]],'Netzero target status'!$A$1:$J$201,10,0)," ")</f>
        <v>In law</v>
      </c>
      <c r="H144" s="22" t="s">
        <v>17</v>
      </c>
    </row>
    <row r="145" spans="1:8" ht="15" thickBot="1" x14ac:dyDescent="0.35">
      <c r="A145">
        <v>144</v>
      </c>
      <c r="B145" s="9" t="s">
        <v>69</v>
      </c>
      <c r="C145" s="21">
        <v>0.53400000000000003</v>
      </c>
      <c r="D145" s="21">
        <v>829.54484560000003</v>
      </c>
      <c r="E145" s="9" t="s">
        <v>28</v>
      </c>
      <c r="F145" s="189">
        <v>0.56680580400000002</v>
      </c>
      <c r="G145" s="11" t="str">
        <f>IFERROR(VLOOKUP(Table19[[#This Row],[Country]],'Netzero target status'!$A$1:$J$201,10,0)," ")</f>
        <v>Proposed / in discussion</v>
      </c>
      <c r="H145" s="22" t="s">
        <v>26</v>
      </c>
    </row>
    <row r="146" spans="1:8" ht="15" thickBot="1" x14ac:dyDescent="0.35">
      <c r="A146">
        <v>145</v>
      </c>
      <c r="B146" s="9" t="s">
        <v>223</v>
      </c>
      <c r="C146" s="21">
        <v>0.77700000000000002</v>
      </c>
      <c r="D146" s="21">
        <v>18361.144970000001</v>
      </c>
      <c r="E146" s="9" t="s">
        <v>14</v>
      </c>
      <c r="G146" s="11" t="str">
        <f>IFERROR(VLOOKUP(Table19[[#This Row],[Country]],'Netzero target status'!$A$1:$J$201,10,0)," ")</f>
        <v>Proposed / in discussion</v>
      </c>
      <c r="H146" s="22"/>
    </row>
    <row r="147" spans="1:8" ht="15" thickBot="1" x14ac:dyDescent="0.35">
      <c r="A147">
        <v>146</v>
      </c>
      <c r="B147" s="9" t="s">
        <v>122</v>
      </c>
      <c r="C147" s="21">
        <v>0.71499999999999997</v>
      </c>
      <c r="D147" s="21">
        <v>10459.13212</v>
      </c>
      <c r="E147" s="9" t="s">
        <v>14</v>
      </c>
      <c r="F147" s="189">
        <v>0.37856895200000001</v>
      </c>
      <c r="G147" s="11" t="str">
        <f>IFERROR(VLOOKUP(Table19[[#This Row],[Country]],'Netzero target status'!$A$1:$J$201,10,0)," ")</f>
        <v xml:space="preserve"> </v>
      </c>
      <c r="H147" s="22" t="s">
        <v>17</v>
      </c>
    </row>
    <row r="148" spans="1:8" ht="15" thickBot="1" x14ac:dyDescent="0.35">
      <c r="A148">
        <v>147</v>
      </c>
      <c r="B148" s="9" t="s">
        <v>170</v>
      </c>
      <c r="C148" s="21">
        <v>0.751</v>
      </c>
      <c r="D148" s="21">
        <v>8641.2790399999994</v>
      </c>
      <c r="E148" s="9" t="s">
        <v>14</v>
      </c>
      <c r="F148" s="189">
        <v>0.43904095799999998</v>
      </c>
      <c r="G148" s="11" t="str">
        <f>IFERROR(VLOOKUP(Table19[[#This Row],[Country]],'Netzero target status'!$A$1:$J$201,10,0)," ")</f>
        <v>Proposed / in discussion</v>
      </c>
      <c r="H148" s="22" t="s">
        <v>22</v>
      </c>
    </row>
    <row r="149" spans="1:8" ht="15" thickBot="1" x14ac:dyDescent="0.35">
      <c r="A149">
        <v>148</v>
      </c>
      <c r="B149" s="9" t="s">
        <v>167</v>
      </c>
      <c r="C149" s="21">
        <v>0.70699999999999996</v>
      </c>
      <c r="D149" s="21">
        <v>3947.6451790000001</v>
      </c>
      <c r="E149" s="9" t="s">
        <v>14</v>
      </c>
      <c r="F149" s="189">
        <v>0.492083987</v>
      </c>
      <c r="G149" s="11" t="str">
        <f>IFERROR(VLOOKUP(Table19[[#This Row],[Country]],'Netzero target status'!$A$1:$J$201,10,0)," ")</f>
        <v>Proposed / in discussion</v>
      </c>
      <c r="H149" s="22" t="s">
        <v>22</v>
      </c>
    </row>
    <row r="150" spans="1:8" ht="15" thickBot="1" x14ac:dyDescent="0.35">
      <c r="A150">
        <v>149</v>
      </c>
      <c r="B150" s="9" t="s">
        <v>226</v>
      </c>
      <c r="C150" s="21">
        <v>0.85299999999999998</v>
      </c>
      <c r="D150" s="21">
        <v>54168.982830000001</v>
      </c>
      <c r="E150" s="9" t="s">
        <v>14</v>
      </c>
      <c r="G150" s="11" t="str">
        <f>IFERROR(VLOOKUP(Table19[[#This Row],[Country]],'Netzero target status'!$A$1:$J$201,10,0)," ")</f>
        <v xml:space="preserve"> </v>
      </c>
      <c r="H150" s="22"/>
    </row>
    <row r="151" spans="1:8" ht="15" thickBot="1" x14ac:dyDescent="0.35">
      <c r="A151">
        <v>150</v>
      </c>
      <c r="B151" s="9" t="s">
        <v>70</v>
      </c>
      <c r="C151" s="21">
        <v>0.61799999999999999</v>
      </c>
      <c r="D151" s="21">
        <v>2362.588272</v>
      </c>
      <c r="E151" s="9" t="s">
        <v>14</v>
      </c>
      <c r="F151" s="189">
        <v>0.54518660900000004</v>
      </c>
      <c r="G151" s="11" t="str">
        <f>IFERROR(VLOOKUP(Table19[[#This Row],[Country]],'Netzero target status'!$A$1:$J$201,10,0)," ")</f>
        <v>Declaration / pledge</v>
      </c>
      <c r="H151" s="22" t="s">
        <v>26</v>
      </c>
    </row>
    <row r="152" spans="1:8" ht="15" thickBot="1" x14ac:dyDescent="0.35">
      <c r="A152">
        <v>151</v>
      </c>
      <c r="B152" s="9" t="s">
        <v>176</v>
      </c>
      <c r="C152" s="21">
        <v>0.875</v>
      </c>
      <c r="D152" s="21">
        <v>31920.765370000001</v>
      </c>
      <c r="E152" s="9" t="s">
        <v>23</v>
      </c>
      <c r="F152" s="189">
        <v>0.40993711300000002</v>
      </c>
      <c r="G152" s="11" t="str">
        <f>IFERROR(VLOOKUP(Table19[[#This Row],[Country]],'Netzero target status'!$A$1:$J$201,10,0)," ")</f>
        <v>Declaration / pledge</v>
      </c>
      <c r="H152" s="22" t="s">
        <v>22</v>
      </c>
    </row>
    <row r="153" spans="1:8" ht="15" thickBot="1" x14ac:dyDescent="0.35">
      <c r="A153">
        <v>152</v>
      </c>
      <c r="B153" s="9" t="s">
        <v>71</v>
      </c>
      <c r="C153" s="21">
        <v>0.51100000000000001</v>
      </c>
      <c r="D153" s="21">
        <v>1598.1067700000001</v>
      </c>
      <c r="E153" s="9" t="s">
        <v>14</v>
      </c>
      <c r="F153" s="189">
        <v>0.53445357900000001</v>
      </c>
      <c r="G153" s="11" t="str">
        <f>IFERROR(VLOOKUP(Table19[[#This Row],[Country]],'Netzero target status'!$A$1:$J$201,10,0)," ")</f>
        <v xml:space="preserve"> </v>
      </c>
      <c r="H153" s="22" t="s">
        <v>26</v>
      </c>
    </row>
    <row r="154" spans="1:8" ht="15" thickBot="1" x14ac:dyDescent="0.35">
      <c r="A154">
        <v>153</v>
      </c>
      <c r="B154" s="9" t="s">
        <v>178</v>
      </c>
      <c r="C154" s="21">
        <v>0.80200000000000005</v>
      </c>
      <c r="D154" s="21">
        <v>9680.5279809999993</v>
      </c>
      <c r="E154" s="9" t="s">
        <v>14</v>
      </c>
      <c r="F154" s="189">
        <v>0.42085662800000001</v>
      </c>
      <c r="G154" s="11" t="str">
        <f>IFERROR(VLOOKUP(Table19[[#This Row],[Country]],'Netzero target status'!$A$1:$J$201,10,0)," ")</f>
        <v xml:space="preserve"> </v>
      </c>
      <c r="H154" s="22" t="s">
        <v>22</v>
      </c>
    </row>
    <row r="155" spans="1:8" ht="15" thickBot="1" x14ac:dyDescent="0.35">
      <c r="A155">
        <v>154</v>
      </c>
      <c r="B155" s="9" t="s">
        <v>168</v>
      </c>
      <c r="C155" s="21">
        <v>0.78500000000000003</v>
      </c>
      <c r="D155" s="21">
        <v>14982.91115</v>
      </c>
      <c r="E155" s="9" t="s">
        <v>14</v>
      </c>
      <c r="F155" s="189">
        <v>0.434575936</v>
      </c>
      <c r="G155" s="11" t="str">
        <f>IFERROR(VLOOKUP(Table19[[#This Row],[Country]],'Netzero target status'!$A$1:$J$201,10,0)," ")</f>
        <v>Proposed / in discussion</v>
      </c>
      <c r="H155" s="22" t="s">
        <v>22</v>
      </c>
    </row>
    <row r="156" spans="1:8" ht="15" thickBot="1" x14ac:dyDescent="0.35">
      <c r="A156">
        <v>155</v>
      </c>
      <c r="B156" s="9" t="s">
        <v>72</v>
      </c>
      <c r="C156" s="21">
        <v>0.47699999999999998</v>
      </c>
      <c r="D156" s="21">
        <v>886.19293909999999</v>
      </c>
      <c r="E156" s="9" t="s">
        <v>28</v>
      </c>
      <c r="F156" s="189">
        <v>0.59666297800000001</v>
      </c>
      <c r="G156" s="11" t="str">
        <f>IFERROR(VLOOKUP(Table19[[#This Row],[Country]],'Netzero target status'!$A$1:$J$201,10,0)," ")</f>
        <v xml:space="preserve"> </v>
      </c>
      <c r="H156" s="22" t="s">
        <v>26</v>
      </c>
    </row>
    <row r="157" spans="1:8" ht="15" thickBot="1" x14ac:dyDescent="0.35">
      <c r="A157">
        <v>156</v>
      </c>
      <c r="B157" s="9" t="s">
        <v>92</v>
      </c>
      <c r="C157" s="21">
        <v>0.93899999999999995</v>
      </c>
      <c r="D157" s="21">
        <v>80056.128819999998</v>
      </c>
      <c r="E157" s="9" t="s">
        <v>14</v>
      </c>
      <c r="F157" s="189">
        <v>0.38775729399999997</v>
      </c>
      <c r="G157" s="11" t="str">
        <f>IFERROR(VLOOKUP(Table19[[#This Row],[Country]],'Netzero target status'!$A$1:$J$201,10,0)," ")</f>
        <v>In policy document</v>
      </c>
      <c r="H157" s="22" t="s">
        <v>17</v>
      </c>
    </row>
    <row r="158" spans="1:8" ht="15" thickBot="1" x14ac:dyDescent="0.35">
      <c r="A158">
        <v>157</v>
      </c>
      <c r="B158" s="9" t="s">
        <v>111</v>
      </c>
      <c r="C158" s="21">
        <v>0.84799999999999998</v>
      </c>
      <c r="D158" s="21">
        <v>22132.4483</v>
      </c>
      <c r="E158" s="9" t="s">
        <v>14</v>
      </c>
      <c r="F158" s="189">
        <v>0.35793751200000001</v>
      </c>
      <c r="G158" s="11" t="str">
        <f>IFERROR(VLOOKUP(Table19[[#This Row],[Country]],'Netzero target status'!$A$1:$J$201,10,0)," ")</f>
        <v>In law</v>
      </c>
      <c r="H158" s="22" t="s">
        <v>17</v>
      </c>
    </row>
    <row r="159" spans="1:8" ht="15" thickBot="1" x14ac:dyDescent="0.35">
      <c r="A159">
        <v>158</v>
      </c>
      <c r="B159" s="9" t="s">
        <v>112</v>
      </c>
      <c r="C159" s="21">
        <v>0.91800000000000004</v>
      </c>
      <c r="D159" s="21">
        <v>29187.36938</v>
      </c>
      <c r="E159" s="9" t="s">
        <v>14</v>
      </c>
      <c r="F159" s="189">
        <v>0.31349971799999998</v>
      </c>
      <c r="G159" s="11" t="str">
        <f>IFERROR(VLOOKUP(Table19[[#This Row],[Country]],'Netzero target status'!$A$1:$J$201,10,0)," ")</f>
        <v>In policy document</v>
      </c>
      <c r="H159" s="22" t="s">
        <v>17</v>
      </c>
    </row>
    <row r="160" spans="1:8" ht="15" thickBot="1" x14ac:dyDescent="0.35">
      <c r="A160">
        <v>159</v>
      </c>
      <c r="B160" s="9" t="s">
        <v>84</v>
      </c>
      <c r="C160" s="21">
        <v>0.56399999999999995</v>
      </c>
      <c r="D160" s="21">
        <v>1996.869768</v>
      </c>
      <c r="E160" s="9" t="s">
        <v>28</v>
      </c>
      <c r="F160" s="189">
        <v>0.604506502</v>
      </c>
      <c r="G160" s="11" t="str">
        <f>IFERROR(VLOOKUP(Table19[[#This Row],[Country]],'Netzero target status'!$A$1:$J$201,10,0)," ")</f>
        <v>In policy document</v>
      </c>
      <c r="H160" s="22" t="s">
        <v>26</v>
      </c>
    </row>
    <row r="161" spans="1:8" ht="15" thickBot="1" x14ac:dyDescent="0.35">
      <c r="A161">
        <v>160</v>
      </c>
      <c r="B161" s="9" t="s">
        <v>73</v>
      </c>
      <c r="C161" s="9"/>
      <c r="D161" s="21">
        <v>549.11474269999997</v>
      </c>
      <c r="E161" s="9"/>
      <c r="F161" s="189">
        <v>0.61124921200000004</v>
      </c>
      <c r="G161" s="11" t="str">
        <f>IFERROR(VLOOKUP(Table19[[#This Row],[Country]],'Netzero target status'!$A$1:$J$201,10,0)," ")</f>
        <v xml:space="preserve"> </v>
      </c>
      <c r="H161" s="22" t="s">
        <v>26</v>
      </c>
    </row>
    <row r="162" spans="1:8" ht="15" thickBot="1" x14ac:dyDescent="0.35">
      <c r="A162">
        <v>161</v>
      </c>
      <c r="B162" s="9" t="s">
        <v>121</v>
      </c>
      <c r="C162" s="21">
        <v>0.71299999999999997</v>
      </c>
      <c r="D162" s="21">
        <v>6843.3994190000003</v>
      </c>
      <c r="E162" s="9" t="s">
        <v>14</v>
      </c>
      <c r="F162" s="189">
        <v>0.39615919199999999</v>
      </c>
      <c r="G162" s="11" t="str">
        <f>IFERROR(VLOOKUP(Table19[[#This Row],[Country]],'Netzero target status'!$A$1:$J$201,10,0)," ")</f>
        <v>Declaration / pledge</v>
      </c>
      <c r="H162" s="22" t="s">
        <v>17</v>
      </c>
    </row>
    <row r="163" spans="1:8" ht="15" thickBot="1" x14ac:dyDescent="0.35">
      <c r="A163">
        <v>162</v>
      </c>
      <c r="B163" s="9" t="s">
        <v>505</v>
      </c>
      <c r="C163" s="21">
        <v>0.38500000000000001</v>
      </c>
      <c r="D163" s="9"/>
      <c r="E163" s="9"/>
      <c r="G163" s="11" t="str">
        <f>IFERROR(VLOOKUP(Table19[[#This Row],[Country]],'Netzero target status'!$A$1:$J$201,10,0)," ")</f>
        <v xml:space="preserve"> </v>
      </c>
      <c r="H163" s="22"/>
    </row>
    <row r="164" spans="1:8" ht="15" thickBot="1" x14ac:dyDescent="0.35">
      <c r="A164">
        <v>163</v>
      </c>
      <c r="B164" s="9" t="s">
        <v>103</v>
      </c>
      <c r="C164" s="21">
        <v>0.90500000000000003</v>
      </c>
      <c r="D164" s="21">
        <v>30799.477589999999</v>
      </c>
      <c r="E164" s="9" t="s">
        <v>14</v>
      </c>
      <c r="F164" s="189">
        <v>0.300303353</v>
      </c>
      <c r="G164" s="11" t="str">
        <f>IFERROR(VLOOKUP(Table19[[#This Row],[Country]],'Netzero target status'!$A$1:$J$201,10,0)," ")</f>
        <v>In law</v>
      </c>
      <c r="H164" s="22" t="s">
        <v>17</v>
      </c>
    </row>
    <row r="165" spans="1:8" ht="15" thickBot="1" x14ac:dyDescent="0.35">
      <c r="A165">
        <v>164</v>
      </c>
      <c r="B165" s="9" t="s">
        <v>169</v>
      </c>
      <c r="C165" s="21">
        <v>0.78200000000000003</v>
      </c>
      <c r="D165" s="21">
        <v>3996.9623999999999</v>
      </c>
      <c r="E165" s="9" t="s">
        <v>14</v>
      </c>
      <c r="F165" s="189">
        <v>0.45721392199999999</v>
      </c>
      <c r="G165" s="11" t="str">
        <f>IFERROR(VLOOKUP(Table19[[#This Row],[Country]],'Netzero target status'!$A$1:$J$201,10,0)," ")</f>
        <v>In policy document</v>
      </c>
      <c r="H165" s="22" t="s">
        <v>22</v>
      </c>
    </row>
    <row r="166" spans="1:8" ht="15" thickBot="1" x14ac:dyDescent="0.35">
      <c r="A166">
        <v>165</v>
      </c>
      <c r="B166" s="9" t="s">
        <v>74</v>
      </c>
      <c r="C166" s="21">
        <v>0.50800000000000001</v>
      </c>
      <c r="D166" s="21">
        <v>712.12200929999995</v>
      </c>
      <c r="E166" s="9" t="s">
        <v>28</v>
      </c>
      <c r="F166" s="189">
        <v>0.60614953599999999</v>
      </c>
      <c r="G166" s="11" t="str">
        <f>IFERROR(VLOOKUP(Table19[[#This Row],[Country]],'Netzero target status'!$A$1:$J$201,10,0)," ")</f>
        <v>Proposed / in discussion</v>
      </c>
      <c r="H166" s="22" t="s">
        <v>26</v>
      </c>
    </row>
    <row r="167" spans="1:8" ht="15" thickBot="1" x14ac:dyDescent="0.35">
      <c r="A167">
        <v>166</v>
      </c>
      <c r="B167" s="9" t="s">
        <v>183</v>
      </c>
      <c r="C167" s="21">
        <v>0.73</v>
      </c>
      <c r="D167" s="21">
        <v>5029.8483850000002</v>
      </c>
      <c r="E167" s="9" t="s">
        <v>14</v>
      </c>
      <c r="F167" s="189">
        <v>0.40405065800000001</v>
      </c>
      <c r="G167" s="11" t="str">
        <f>IFERROR(VLOOKUP(Table19[[#This Row],[Country]],'Netzero target status'!$A$1:$J$201,10,0)," ")</f>
        <v>Achieved (self-declared)</v>
      </c>
      <c r="H167" s="22" t="s">
        <v>22</v>
      </c>
    </row>
    <row r="168" spans="1:8" ht="15" thickBot="1" x14ac:dyDescent="0.35">
      <c r="A168">
        <v>167</v>
      </c>
      <c r="B168" s="9" t="s">
        <v>95</v>
      </c>
      <c r="C168" s="21">
        <v>0.94699999999999995</v>
      </c>
      <c r="D168" s="21">
        <v>61174.96802</v>
      </c>
      <c r="E168" s="9" t="s">
        <v>14</v>
      </c>
      <c r="F168" s="189">
        <v>0.31582570100000001</v>
      </c>
      <c r="G168" s="11" t="str">
        <f>IFERROR(VLOOKUP(Table19[[#This Row],[Country]],'Netzero target status'!$A$1:$J$201,10,0)," ")</f>
        <v>In law</v>
      </c>
      <c r="H168" s="22" t="s">
        <v>17</v>
      </c>
    </row>
    <row r="169" spans="1:8" ht="15" thickBot="1" x14ac:dyDescent="0.35">
      <c r="A169">
        <v>168</v>
      </c>
      <c r="B169" s="9" t="s">
        <v>217</v>
      </c>
      <c r="C169" s="21">
        <v>0.96199999999999997</v>
      </c>
      <c r="D169" s="21">
        <v>93664.773669999995</v>
      </c>
      <c r="E169" s="9" t="s">
        <v>14</v>
      </c>
      <c r="F169" s="189">
        <v>0.25252700900000002</v>
      </c>
      <c r="G169" s="11" t="str">
        <f>IFERROR(VLOOKUP(Table19[[#This Row],[Country]],'Netzero target status'!$A$1:$J$201,10,0)," ")</f>
        <v>In law</v>
      </c>
      <c r="H169" s="22" t="s">
        <v>15</v>
      </c>
    </row>
    <row r="170" spans="1:8" ht="15" thickBot="1" x14ac:dyDescent="0.35">
      <c r="A170">
        <v>169</v>
      </c>
      <c r="B170" s="9" t="s">
        <v>202</v>
      </c>
      <c r="C170" s="21">
        <v>0.57699999999999996</v>
      </c>
      <c r="D170" s="21">
        <v>663.61424569999997</v>
      </c>
      <c r="E170" s="9" t="s">
        <v>28</v>
      </c>
      <c r="F170" s="189">
        <v>0.47957466999999998</v>
      </c>
      <c r="G170" s="11" t="str">
        <f>IFERROR(VLOOKUP(Table19[[#This Row],[Country]],'Netzero target status'!$A$1:$J$201,10,0)," ")</f>
        <v xml:space="preserve"> </v>
      </c>
      <c r="H170" s="22" t="s">
        <v>22</v>
      </c>
    </row>
    <row r="171" spans="1:8" ht="15" thickBot="1" x14ac:dyDescent="0.35">
      <c r="A171">
        <v>170</v>
      </c>
      <c r="B171" s="9" t="s">
        <v>123</v>
      </c>
      <c r="C171" s="21">
        <v>0.68500000000000005</v>
      </c>
      <c r="D171" s="21">
        <v>896.7480534</v>
      </c>
      <c r="E171" s="9" t="s">
        <v>21</v>
      </c>
      <c r="F171" s="189">
        <v>0.35579653100000003</v>
      </c>
      <c r="G171" s="11" t="str">
        <f>IFERROR(VLOOKUP(Table19[[#This Row],[Country]],'Netzero target status'!$A$1:$J$201,10,0)," ")</f>
        <v xml:space="preserve"> </v>
      </c>
      <c r="H171" s="22" t="s">
        <v>17</v>
      </c>
    </row>
    <row r="172" spans="1:8" ht="15" thickBot="1" x14ac:dyDescent="0.35">
      <c r="A172">
        <v>171</v>
      </c>
      <c r="B172" s="9" t="s">
        <v>79</v>
      </c>
      <c r="C172" s="21">
        <v>0.54900000000000004</v>
      </c>
      <c r="D172" s="21">
        <v>1159.856567</v>
      </c>
      <c r="E172" s="9" t="s">
        <v>28</v>
      </c>
      <c r="F172" s="189">
        <v>0.51846526199999998</v>
      </c>
      <c r="G172" s="11" t="str">
        <f>IFERROR(VLOOKUP(Table19[[#This Row],[Country]],'Netzero target status'!$A$1:$J$201,10,0)," ")</f>
        <v>In policy document</v>
      </c>
      <c r="H172" s="22" t="s">
        <v>26</v>
      </c>
    </row>
    <row r="173" spans="1:8" ht="15" thickBot="1" x14ac:dyDescent="0.35">
      <c r="A173">
        <v>172</v>
      </c>
      <c r="B173" s="9" t="s">
        <v>187</v>
      </c>
      <c r="C173" s="21">
        <v>0.8</v>
      </c>
      <c r="D173" s="21">
        <v>7057.2075480000003</v>
      </c>
      <c r="E173" s="9" t="s">
        <v>14</v>
      </c>
      <c r="F173" s="189">
        <v>0.43431092399999999</v>
      </c>
      <c r="G173" s="11" t="str">
        <f>IFERROR(VLOOKUP(Table19[[#This Row],[Country]],'Netzero target status'!$A$1:$J$201,10,0)," ")</f>
        <v>In policy document</v>
      </c>
      <c r="H173" s="22" t="s">
        <v>22</v>
      </c>
    </row>
    <row r="174" spans="1:8" ht="15" thickBot="1" x14ac:dyDescent="0.35">
      <c r="A174">
        <v>173</v>
      </c>
      <c r="B174" s="9" t="s">
        <v>78</v>
      </c>
      <c r="C174" s="21">
        <v>0.60699999999999998</v>
      </c>
      <c r="D174" s="21">
        <v>2684.8270240000002</v>
      </c>
      <c r="E174" s="9" t="s">
        <v>23</v>
      </c>
      <c r="F174" s="189">
        <v>0.55283832099999997</v>
      </c>
      <c r="G174" s="11" t="str">
        <f>IFERROR(VLOOKUP(Table19[[#This Row],[Country]],'Netzero target status'!$A$1:$J$201,10,0)," ")</f>
        <v>Proposed / in discussion</v>
      </c>
      <c r="H174" s="22" t="s">
        <v>26</v>
      </c>
    </row>
    <row r="175" spans="1:8" ht="15" thickBot="1" x14ac:dyDescent="0.35">
      <c r="A175">
        <v>174</v>
      </c>
      <c r="B175" s="9" t="s">
        <v>211</v>
      </c>
      <c r="C175" s="21">
        <v>0.53900000000000003</v>
      </c>
      <c r="D175" s="21">
        <v>939.61337379999998</v>
      </c>
      <c r="E175" s="9" t="s">
        <v>28</v>
      </c>
      <c r="F175" s="189">
        <v>0.49871801199999999</v>
      </c>
      <c r="G175" s="11" t="str">
        <f>IFERROR(VLOOKUP(Table19[[#This Row],[Country]],'Netzero target status'!$A$1:$J$201,10,0)," ")</f>
        <v>Proposed / in discussion</v>
      </c>
      <c r="H175" s="22" t="s">
        <v>22</v>
      </c>
    </row>
    <row r="176" spans="1:8" ht="15" thickBot="1" x14ac:dyDescent="0.35">
      <c r="A176">
        <v>175</v>
      </c>
      <c r="B176" s="9" t="s">
        <v>36</v>
      </c>
      <c r="C176" s="21">
        <v>0.745</v>
      </c>
      <c r="D176" s="21">
        <v>4912.5796630000004</v>
      </c>
      <c r="E176" s="9" t="s">
        <v>14</v>
      </c>
      <c r="F176" s="189">
        <v>0.60548974499999997</v>
      </c>
      <c r="G176" s="11" t="str">
        <f>IFERROR(VLOOKUP(Table19[[#This Row],[Country]],'Netzero target status'!$A$1:$J$201,10,0)," ")</f>
        <v>In policy document</v>
      </c>
      <c r="H176" s="22" t="s">
        <v>26</v>
      </c>
    </row>
    <row r="177" spans="1:8" ht="15" thickBot="1" x14ac:dyDescent="0.35">
      <c r="A177">
        <v>176</v>
      </c>
      <c r="B177" s="9" t="s">
        <v>137</v>
      </c>
      <c r="C177" s="21">
        <v>0.81</v>
      </c>
      <c r="D177" s="21">
        <v>17679.181260000001</v>
      </c>
      <c r="E177" s="9" t="s">
        <v>21</v>
      </c>
      <c r="F177" s="189">
        <v>0.37442509899999998</v>
      </c>
      <c r="G177" s="11" t="str">
        <f>IFERROR(VLOOKUP(Table19[[#This Row],[Country]],'Netzero target status'!$A$1:$J$201,10,0)," ")</f>
        <v>Proposed / in discussion</v>
      </c>
      <c r="H177" s="22" t="s">
        <v>17</v>
      </c>
    </row>
    <row r="178" spans="1:8" ht="15" thickBot="1" x14ac:dyDescent="0.35">
      <c r="A178">
        <v>177</v>
      </c>
      <c r="B178" s="9" t="s">
        <v>144</v>
      </c>
      <c r="C178" s="21">
        <v>0.73099999999999998</v>
      </c>
      <c r="D178" s="21">
        <v>3906.9392630000002</v>
      </c>
      <c r="E178" s="9" t="s">
        <v>14</v>
      </c>
      <c r="F178" s="189">
        <v>0.37561529700000001</v>
      </c>
      <c r="G178" s="11" t="str">
        <f>IFERROR(VLOOKUP(Table19[[#This Row],[Country]],'Netzero target status'!$A$1:$J$201,10,0)," ")</f>
        <v>In policy document</v>
      </c>
      <c r="H178" s="22" t="s">
        <v>17</v>
      </c>
    </row>
    <row r="179" spans="1:8" ht="15" thickBot="1" x14ac:dyDescent="0.35">
      <c r="A179">
        <v>178</v>
      </c>
      <c r="B179" s="9" t="s">
        <v>145</v>
      </c>
      <c r="C179" s="21">
        <v>0.83799999999999997</v>
      </c>
      <c r="D179" s="21">
        <v>9743.2127779999992</v>
      </c>
      <c r="E179" s="9" t="s">
        <v>14</v>
      </c>
      <c r="F179" s="189">
        <v>0.37562974599999999</v>
      </c>
      <c r="G179" s="11" t="str">
        <f>IFERROR(VLOOKUP(Table19[[#This Row],[Country]],'Netzero target status'!$A$1:$J$201,10,0)," ")</f>
        <v>In policy document</v>
      </c>
      <c r="H179" s="22" t="s">
        <v>17</v>
      </c>
    </row>
    <row r="180" spans="1:8" ht="15" thickBot="1" x14ac:dyDescent="0.35">
      <c r="A180">
        <v>179</v>
      </c>
      <c r="B180" s="9" t="s">
        <v>151</v>
      </c>
      <c r="C180" s="21">
        <v>0.745</v>
      </c>
      <c r="D180" s="21">
        <v>7051.2021109999996</v>
      </c>
      <c r="E180" s="9" t="s">
        <v>23</v>
      </c>
      <c r="F180" s="189">
        <v>0.37253990799999998</v>
      </c>
      <c r="G180" s="11" t="str">
        <f>IFERROR(VLOOKUP(Table19[[#This Row],[Country]],'Netzero target status'!$A$1:$J$201,10,0)," ")</f>
        <v xml:space="preserve"> </v>
      </c>
      <c r="H180" s="22" t="s">
        <v>17</v>
      </c>
    </row>
    <row r="181" spans="1:8" ht="15" thickBot="1" x14ac:dyDescent="0.35">
      <c r="A181">
        <v>180</v>
      </c>
      <c r="B181" s="9" t="s">
        <v>85</v>
      </c>
      <c r="C181" s="21">
        <v>0.64100000000000001</v>
      </c>
      <c r="D181" s="21">
        <v>5905.0819810000003</v>
      </c>
      <c r="E181" s="9" t="s">
        <v>511</v>
      </c>
      <c r="F181" s="189">
        <v>0.59128161300000004</v>
      </c>
      <c r="G181" s="11" t="str">
        <f>IFERROR(VLOOKUP(Table19[[#This Row],[Country]],'Netzero target status'!$A$1:$J$201,10,0)," ")</f>
        <v>In policy document</v>
      </c>
      <c r="H181" s="22" t="s">
        <v>26</v>
      </c>
    </row>
    <row r="182" spans="1:8" ht="15" thickBot="1" x14ac:dyDescent="0.35">
      <c r="A182">
        <v>181</v>
      </c>
      <c r="B182" s="9" t="s">
        <v>80</v>
      </c>
      <c r="C182" s="21">
        <v>0.52500000000000002</v>
      </c>
      <c r="D182" s="21">
        <v>882.79171740000004</v>
      </c>
      <c r="E182" s="9" t="s">
        <v>28</v>
      </c>
      <c r="F182" s="189">
        <v>0.53752987299999999</v>
      </c>
      <c r="G182" s="11" t="str">
        <f>IFERROR(VLOOKUP(Table19[[#This Row],[Country]],'Netzero target status'!$A$1:$J$201,10,0)," ")</f>
        <v>In policy document</v>
      </c>
      <c r="H182" s="22" t="s">
        <v>26</v>
      </c>
    </row>
    <row r="183" spans="1:8" ht="15" thickBot="1" x14ac:dyDescent="0.35">
      <c r="A183">
        <v>182</v>
      </c>
      <c r="B183" s="9" t="s">
        <v>152</v>
      </c>
      <c r="C183" s="21">
        <v>0.77300000000000002</v>
      </c>
      <c r="D183" s="21">
        <v>4775.9458009999998</v>
      </c>
      <c r="E183" s="9" t="s">
        <v>14</v>
      </c>
      <c r="F183" s="189">
        <v>0.36809453199999997</v>
      </c>
      <c r="G183" s="11" t="str">
        <f>IFERROR(VLOOKUP(Table19[[#This Row],[Country]],'Netzero target status'!$A$1:$J$201,10,0)," ")</f>
        <v>In policy document</v>
      </c>
      <c r="H183" s="22" t="s">
        <v>17</v>
      </c>
    </row>
    <row r="184" spans="1:8" ht="15" thickBot="1" x14ac:dyDescent="0.35">
      <c r="A184">
        <v>183</v>
      </c>
      <c r="B184" s="9" t="s">
        <v>136</v>
      </c>
      <c r="C184" s="21">
        <v>0.91100000000000003</v>
      </c>
      <c r="D184" s="21">
        <v>43360.021099999998</v>
      </c>
      <c r="E184" s="9" t="s">
        <v>21</v>
      </c>
      <c r="F184" s="189">
        <v>0.38214445800000002</v>
      </c>
      <c r="G184" s="11" t="str">
        <f>IFERROR(VLOOKUP(Table19[[#This Row],[Country]],'Netzero target status'!$A$1:$J$201,10,0)," ")</f>
        <v>In policy document</v>
      </c>
      <c r="H184" s="22" t="s">
        <v>17</v>
      </c>
    </row>
    <row r="185" spans="1:8" ht="15" thickBot="1" x14ac:dyDescent="0.35">
      <c r="A185">
        <v>184</v>
      </c>
      <c r="B185" s="9" t="s">
        <v>218</v>
      </c>
      <c r="C185" s="21">
        <v>0.92900000000000005</v>
      </c>
      <c r="D185" s="21">
        <v>46926.475740000002</v>
      </c>
      <c r="E185" s="9" t="s">
        <v>14</v>
      </c>
      <c r="F185" s="189">
        <v>0.28678273700000001</v>
      </c>
      <c r="G185" s="11" t="str">
        <f>IFERROR(VLOOKUP(Table19[[#This Row],[Country]],'Netzero target status'!$A$1:$J$201,10,0)," ")</f>
        <v>In law</v>
      </c>
      <c r="H185" s="22" t="s">
        <v>15</v>
      </c>
    </row>
    <row r="186" spans="1:8" ht="15" thickBot="1" x14ac:dyDescent="0.35">
      <c r="A186">
        <v>185</v>
      </c>
      <c r="B186" s="9" t="s">
        <v>104</v>
      </c>
      <c r="C186" s="21">
        <v>0.92100000000000004</v>
      </c>
      <c r="D186" s="21">
        <v>71307.401729999998</v>
      </c>
      <c r="E186" s="9" t="s">
        <v>14</v>
      </c>
      <c r="F186" s="189">
        <v>0.31052615</v>
      </c>
      <c r="G186" s="11" t="str">
        <f>IFERROR(VLOOKUP(Table19[[#This Row],[Country]],'Netzero target status'!$A$1:$J$201,10,0)," ")</f>
        <v>In policy document</v>
      </c>
      <c r="H186" s="22" t="s">
        <v>17</v>
      </c>
    </row>
    <row r="187" spans="1:8" ht="15" thickBot="1" x14ac:dyDescent="0.35">
      <c r="A187">
        <v>186</v>
      </c>
      <c r="B187" s="9" t="s">
        <v>113</v>
      </c>
      <c r="C187" s="21">
        <v>0.80900000000000005</v>
      </c>
      <c r="D187" s="21">
        <v>17881.818719999999</v>
      </c>
      <c r="E187" s="9" t="s">
        <v>14</v>
      </c>
      <c r="F187" s="189">
        <v>0.37381570200000003</v>
      </c>
      <c r="G187" s="11" t="str">
        <f>IFERROR(VLOOKUP(Table19[[#This Row],[Country]],'Netzero target status'!$A$1:$J$201,10,0)," ")</f>
        <v>In policy document</v>
      </c>
      <c r="H187" s="22" t="s">
        <v>17</v>
      </c>
    </row>
    <row r="188" spans="1:8" ht="15" thickBot="1" x14ac:dyDescent="0.35">
      <c r="A188">
        <v>187</v>
      </c>
      <c r="B188" s="9" t="s">
        <v>153</v>
      </c>
      <c r="C188" s="21">
        <v>0.72699999999999998</v>
      </c>
      <c r="D188" s="21">
        <v>2258.5196409999999</v>
      </c>
      <c r="E188" s="9" t="s">
        <v>21</v>
      </c>
      <c r="F188" s="189">
        <v>0.35832258500000003</v>
      </c>
      <c r="G188" s="11" t="str">
        <f>IFERROR(VLOOKUP(Table19[[#This Row],[Country]],'Netzero target status'!$A$1:$J$201,10,0)," ")</f>
        <v xml:space="preserve"> </v>
      </c>
      <c r="H188" s="22" t="s">
        <v>17</v>
      </c>
    </row>
    <row r="189" spans="1:8" ht="15" thickBot="1" x14ac:dyDescent="0.35">
      <c r="A189">
        <v>188</v>
      </c>
      <c r="B189" s="9" t="s">
        <v>81</v>
      </c>
      <c r="C189" s="21">
        <v>0.60699999999999998</v>
      </c>
      <c r="D189" s="21">
        <v>3211.7194730000001</v>
      </c>
      <c r="E189" s="9" t="s">
        <v>28</v>
      </c>
      <c r="F189" s="189">
        <v>0.55903201199999997</v>
      </c>
      <c r="G189" s="11" t="str">
        <f>IFERROR(VLOOKUP(Table19[[#This Row],[Country]],'Netzero target status'!$A$1:$J$201,10,0)," ")</f>
        <v>In policy document</v>
      </c>
      <c r="H189" s="22" t="s">
        <v>26</v>
      </c>
    </row>
    <row r="190" spans="1:8" ht="15" thickBot="1" x14ac:dyDescent="0.35">
      <c r="A190">
        <v>189</v>
      </c>
      <c r="B190" s="9" t="s">
        <v>154</v>
      </c>
      <c r="C190" s="21">
        <v>0.69099999999999995</v>
      </c>
      <c r="D190" s="9"/>
      <c r="E190" s="9"/>
      <c r="F190" s="189">
        <v>0.374025045</v>
      </c>
      <c r="G190" s="11" t="str">
        <f>IFERROR(VLOOKUP(Table19[[#This Row],[Country]],'Netzero target status'!$A$1:$J$201,10,0)," ")</f>
        <v xml:space="preserve"> </v>
      </c>
      <c r="H190" s="22" t="s">
        <v>17</v>
      </c>
    </row>
    <row r="191" spans="1:8" ht="15" thickBot="1" x14ac:dyDescent="0.35">
      <c r="A191">
        <v>190</v>
      </c>
      <c r="B191" s="9" t="s">
        <v>244</v>
      </c>
      <c r="C191" s="21">
        <v>0.70299999999999996</v>
      </c>
      <c r="D191" s="21">
        <v>3704.1935589999998</v>
      </c>
      <c r="E191" s="9" t="s">
        <v>21</v>
      </c>
      <c r="F191" s="189">
        <v>0.46763469600000002</v>
      </c>
      <c r="G191" s="11" t="str">
        <f>IFERROR(VLOOKUP(Table19[[#This Row],[Country]],'Netzero target status'!$A$1:$J$201,10,0)," ")</f>
        <v>In policy document</v>
      </c>
      <c r="H191" s="22" t="s">
        <v>22</v>
      </c>
    </row>
    <row r="192" spans="1:8" ht="15" thickBot="1" x14ac:dyDescent="0.35">
      <c r="A192">
        <v>191</v>
      </c>
      <c r="B192" s="9" t="s">
        <v>86</v>
      </c>
      <c r="C192" s="21">
        <v>0.45500000000000002</v>
      </c>
      <c r="D192" s="21">
        <v>522.17351169999995</v>
      </c>
      <c r="E192" s="9"/>
      <c r="F192" s="189">
        <v>0.52729561000000003</v>
      </c>
      <c r="G192" s="11" t="str">
        <f>IFERROR(VLOOKUP(Table19[[#This Row],[Country]],'Netzero target status'!$A$1:$J$201,10,0)," ")</f>
        <v xml:space="preserve"> </v>
      </c>
      <c r="H192" s="22" t="s">
        <v>26</v>
      </c>
    </row>
    <row r="193" spans="1:8" ht="15" thickBot="1" x14ac:dyDescent="0.35">
      <c r="A193">
        <v>192</v>
      </c>
      <c r="B193" s="9" t="s">
        <v>213</v>
      </c>
      <c r="C193" s="21">
        <v>0.56499999999999995</v>
      </c>
      <c r="D193" s="21">
        <v>1127.160779</v>
      </c>
      <c r="E193" s="9" t="s">
        <v>23</v>
      </c>
      <c r="F193" s="189">
        <v>0.48815586</v>
      </c>
      <c r="G193" s="11" t="str">
        <f>IFERROR(VLOOKUP(Table19[[#This Row],[Country]],'Netzero target status'!$A$1:$J$201,10,0)," ")</f>
        <v xml:space="preserve"> </v>
      </c>
      <c r="H193" s="22" t="s">
        <v>22</v>
      </c>
    </row>
    <row r="194" spans="1:8" ht="15" thickBot="1" x14ac:dyDescent="0.35">
      <c r="A194">
        <v>193</v>
      </c>
      <c r="B194" s="9" t="s">
        <v>87</v>
      </c>
      <c r="C194" s="21">
        <v>0.59299999999999997</v>
      </c>
      <c r="D194" s="21">
        <v>1724.3872710000001</v>
      </c>
      <c r="E194" s="9" t="s">
        <v>14</v>
      </c>
      <c r="F194" s="189">
        <v>0.50545325399999996</v>
      </c>
      <c r="G194" s="11" t="str">
        <f>IFERROR(VLOOKUP(Table19[[#This Row],[Country]],'Netzero target status'!$A$1:$J$201,10,0)," ")</f>
        <v xml:space="preserve"> </v>
      </c>
      <c r="H194" s="22" t="s">
        <v>26</v>
      </c>
    </row>
  </sheetData>
  <conditionalFormatting sqref="C1:C194">
    <cfRule type="containsBlanks" dxfId="9" priority="7">
      <formula>LEN(TRIM(C1))=0</formula>
    </cfRule>
    <cfRule type="containsBlanks" priority="8">
      <formula>LEN(TRIM(C1))=0</formula>
    </cfRule>
  </conditionalFormatting>
  <conditionalFormatting sqref="D1:D194">
    <cfRule type="containsBlanks" dxfId="8" priority="9">
      <formula>LEN(TRIM(D1))=0</formula>
    </cfRule>
  </conditionalFormatting>
  <conditionalFormatting sqref="E1:E194">
    <cfRule type="containsBlanks" dxfId="7" priority="10">
      <formula>LEN(TRIM(E1))=0</formula>
    </cfRule>
  </conditionalFormatting>
  <conditionalFormatting sqref="F1:F4 F6:F75 F77:F100 F102:F115 F117:F133 F135:F145 F147:F149 F151:F162 F164:F194">
    <cfRule type="cellIs" dxfId="6" priority="1" operator="greaterThan">
      <formula>0.5</formula>
    </cfRule>
    <cfRule type="cellIs" dxfId="5" priority="2" operator="between">
      <formula>0.4</formula>
      <formula>0.5</formula>
    </cfRule>
    <cfRule type="cellIs" priority="3" operator="between">
      <formula>0.4</formula>
      <formula>0.5</formula>
    </cfRule>
    <cfRule type="cellIs" dxfId="4" priority="4" operator="between">
      <formula>0.3</formula>
      <formula>0.4</formula>
    </cfRule>
    <cfRule type="cellIs" dxfId="3" priority="5" operator="lessThan">
      <formula>0.3</formula>
    </cfRule>
    <cfRule type="containsBlanks" dxfId="2" priority="12">
      <formula>LEN(TRIM(F1))=0</formula>
    </cfRule>
    <cfRule type="cellIs" dxfId="1" priority="13" operator="lessThan">
      <formula>0</formula>
    </cfRule>
  </conditionalFormatting>
  <conditionalFormatting sqref="G1:G194">
    <cfRule type="containsBlanks" dxfId="0" priority="11">
      <formula>LEN(TRIM(G1))=0</formula>
    </cfRule>
  </conditionalFormatting>
  <conditionalFormatting sqref="I2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9F4E1-1E87-4BC3-A1D4-2E9BFDCC5E71}">
  <dimension ref="A1:D40"/>
  <sheetViews>
    <sheetView workbookViewId="0">
      <selection activeCell="A41" sqref="A41"/>
    </sheetView>
  </sheetViews>
  <sheetFormatPr defaultRowHeight="14.4" x14ac:dyDescent="0.3"/>
  <cols>
    <col min="2" max="2" width="34.33203125" customWidth="1"/>
  </cols>
  <sheetData>
    <row r="1" spans="1:4" x14ac:dyDescent="0.3">
      <c r="A1" t="s">
        <v>513</v>
      </c>
      <c r="B1" t="s">
        <v>235</v>
      </c>
    </row>
    <row r="2" spans="1:4" x14ac:dyDescent="0.3">
      <c r="A2">
        <v>1</v>
      </c>
      <c r="B2" t="s">
        <v>172</v>
      </c>
      <c r="D2" t="s">
        <v>514</v>
      </c>
    </row>
    <row r="3" spans="1:4" x14ac:dyDescent="0.3">
      <c r="A3">
        <v>2</v>
      </c>
      <c r="B3" t="s">
        <v>171</v>
      </c>
    </row>
    <row r="4" spans="1:4" x14ac:dyDescent="0.3">
      <c r="A4">
        <v>3</v>
      </c>
      <c r="B4" t="s">
        <v>126</v>
      </c>
    </row>
    <row r="5" spans="1:4" x14ac:dyDescent="0.3">
      <c r="A5">
        <v>4</v>
      </c>
      <c r="B5" t="s">
        <v>158</v>
      </c>
    </row>
    <row r="6" spans="1:4" x14ac:dyDescent="0.3">
      <c r="A6">
        <v>5</v>
      </c>
      <c r="B6" t="s">
        <v>203</v>
      </c>
    </row>
    <row r="7" spans="1:4" x14ac:dyDescent="0.3">
      <c r="A7">
        <v>6</v>
      </c>
      <c r="B7" t="s">
        <v>82</v>
      </c>
    </row>
    <row r="8" spans="1:4" x14ac:dyDescent="0.3">
      <c r="A8">
        <v>7</v>
      </c>
      <c r="B8" t="s">
        <v>305</v>
      </c>
    </row>
    <row r="9" spans="1:4" x14ac:dyDescent="0.3">
      <c r="A9">
        <v>8</v>
      </c>
      <c r="B9" t="s">
        <v>155</v>
      </c>
    </row>
    <row r="10" spans="1:4" x14ac:dyDescent="0.3">
      <c r="A10">
        <v>9</v>
      </c>
      <c r="B10" t="s">
        <v>156</v>
      </c>
    </row>
    <row r="11" spans="1:4" x14ac:dyDescent="0.3">
      <c r="A11">
        <v>10</v>
      </c>
      <c r="B11" t="s">
        <v>160</v>
      </c>
    </row>
    <row r="12" spans="1:4" x14ac:dyDescent="0.3">
      <c r="A12">
        <v>11</v>
      </c>
      <c r="B12" t="s">
        <v>162</v>
      </c>
    </row>
    <row r="13" spans="1:4" x14ac:dyDescent="0.3">
      <c r="A13">
        <v>12</v>
      </c>
      <c r="B13" t="s">
        <v>116</v>
      </c>
    </row>
    <row r="14" spans="1:4" x14ac:dyDescent="0.3">
      <c r="A14">
        <v>13</v>
      </c>
      <c r="B14" t="s">
        <v>56</v>
      </c>
    </row>
    <row r="15" spans="1:4" x14ac:dyDescent="0.3">
      <c r="A15">
        <v>14</v>
      </c>
      <c r="B15" t="s">
        <v>198</v>
      </c>
    </row>
    <row r="16" spans="1:4" x14ac:dyDescent="0.3">
      <c r="A16">
        <v>15</v>
      </c>
      <c r="B16" t="s">
        <v>57</v>
      </c>
    </row>
    <row r="17" spans="1:2" x14ac:dyDescent="0.3">
      <c r="A17">
        <v>16</v>
      </c>
      <c r="B17" t="s">
        <v>163</v>
      </c>
    </row>
    <row r="18" spans="1:2" x14ac:dyDescent="0.3">
      <c r="A18">
        <v>17</v>
      </c>
      <c r="B18" t="s">
        <v>34</v>
      </c>
    </row>
    <row r="19" spans="1:2" x14ac:dyDescent="0.3">
      <c r="A19">
        <v>18</v>
      </c>
      <c r="B19" t="s">
        <v>38</v>
      </c>
    </row>
    <row r="20" spans="1:2" x14ac:dyDescent="0.3">
      <c r="A20">
        <v>19</v>
      </c>
      <c r="B20" t="s">
        <v>83</v>
      </c>
    </row>
    <row r="21" spans="1:2" x14ac:dyDescent="0.3">
      <c r="A21">
        <v>20</v>
      </c>
      <c r="B21" s="113" t="s">
        <v>64</v>
      </c>
    </row>
    <row r="22" spans="1:2" x14ac:dyDescent="0.3">
      <c r="A22">
        <v>21</v>
      </c>
      <c r="B22" s="113" t="s">
        <v>164</v>
      </c>
    </row>
    <row r="23" spans="1:2" x14ac:dyDescent="0.3">
      <c r="A23">
        <v>22</v>
      </c>
      <c r="B23" t="s">
        <v>66</v>
      </c>
    </row>
    <row r="24" spans="1:2" x14ac:dyDescent="0.3">
      <c r="A24">
        <v>23</v>
      </c>
      <c r="B24" t="s">
        <v>515</v>
      </c>
    </row>
    <row r="25" spans="1:2" x14ac:dyDescent="0.3">
      <c r="A25">
        <v>24</v>
      </c>
      <c r="B25" t="s">
        <v>68</v>
      </c>
    </row>
    <row r="26" spans="1:2" x14ac:dyDescent="0.3">
      <c r="A26">
        <v>25</v>
      </c>
      <c r="B26" t="s">
        <v>77</v>
      </c>
    </row>
    <row r="27" spans="1:2" x14ac:dyDescent="0.3">
      <c r="A27">
        <v>26</v>
      </c>
      <c r="B27" s="113" t="s">
        <v>516</v>
      </c>
    </row>
    <row r="28" spans="1:2" x14ac:dyDescent="0.3">
      <c r="A28">
        <v>27</v>
      </c>
      <c r="B28" t="s">
        <v>223</v>
      </c>
    </row>
    <row r="29" spans="1:2" x14ac:dyDescent="0.3">
      <c r="A29">
        <v>28</v>
      </c>
      <c r="B29" t="s">
        <v>122</v>
      </c>
    </row>
    <row r="30" spans="1:2" x14ac:dyDescent="0.3">
      <c r="A30">
        <v>29</v>
      </c>
      <c r="B30" t="s">
        <v>170</v>
      </c>
    </row>
    <row r="31" spans="1:2" x14ac:dyDescent="0.3">
      <c r="A31">
        <v>30</v>
      </c>
      <c r="B31" t="s">
        <v>167</v>
      </c>
    </row>
    <row r="32" spans="1:2" x14ac:dyDescent="0.3">
      <c r="A32">
        <v>31</v>
      </c>
      <c r="B32" t="s">
        <v>168</v>
      </c>
    </row>
    <row r="33" spans="1:2" x14ac:dyDescent="0.3">
      <c r="A33">
        <v>32</v>
      </c>
      <c r="B33" t="s">
        <v>92</v>
      </c>
    </row>
    <row r="34" spans="1:2" x14ac:dyDescent="0.3">
      <c r="A34">
        <v>33</v>
      </c>
      <c r="B34" t="s">
        <v>84</v>
      </c>
    </row>
    <row r="35" spans="1:2" x14ac:dyDescent="0.3">
      <c r="A35">
        <v>34</v>
      </c>
      <c r="B35" t="s">
        <v>183</v>
      </c>
    </row>
    <row r="36" spans="1:2" x14ac:dyDescent="0.3">
      <c r="A36">
        <v>35</v>
      </c>
      <c r="B36" t="s">
        <v>78</v>
      </c>
    </row>
    <row r="37" spans="1:2" x14ac:dyDescent="0.3">
      <c r="A37">
        <v>36</v>
      </c>
      <c r="B37" t="s">
        <v>36</v>
      </c>
    </row>
    <row r="38" spans="1:2" x14ac:dyDescent="0.3">
      <c r="A38">
        <v>37</v>
      </c>
      <c r="B38" t="s">
        <v>137</v>
      </c>
    </row>
    <row r="39" spans="1:2" x14ac:dyDescent="0.3">
      <c r="A39">
        <v>38</v>
      </c>
      <c r="B39" t="s">
        <v>85</v>
      </c>
    </row>
    <row r="40" spans="1:2" x14ac:dyDescent="0.3">
      <c r="A40">
        <v>39</v>
      </c>
      <c r="B40" t="s">
        <v>81</v>
      </c>
    </row>
  </sheetData>
  <autoFilter ref="A1:B1" xr:uid="{B2D9F4E1-1E87-4BC3-A1D4-2E9BFDCC5E71}">
    <sortState xmlns:xlrd2="http://schemas.microsoft.com/office/spreadsheetml/2017/richdata2" ref="A2:B40">
      <sortCondition ref="B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7F879-2A00-4234-A4B9-574A6B05F43C}">
  <dimension ref="A1:J151"/>
  <sheetViews>
    <sheetView topLeftCell="A127" zoomScale="130" zoomScaleNormal="130" workbookViewId="0">
      <selection activeCell="A69" sqref="A69"/>
    </sheetView>
  </sheetViews>
  <sheetFormatPr defaultRowHeight="14.4" x14ac:dyDescent="0.3"/>
  <cols>
    <col min="1" max="1" width="18.33203125" customWidth="1"/>
    <col min="2" max="2" width="16.109375" customWidth="1"/>
    <col min="3" max="3" width="23.109375" customWidth="1"/>
    <col min="4" max="8" width="10" customWidth="1"/>
    <col min="9" max="9" width="12.88671875" customWidth="1"/>
    <col min="10" max="10" width="28.5546875" customWidth="1"/>
  </cols>
  <sheetData>
    <row r="1" spans="1:10" x14ac:dyDescent="0.3">
      <c r="A1" s="111" t="s">
        <v>517</v>
      </c>
      <c r="B1" s="111" t="s">
        <v>518</v>
      </c>
      <c r="C1" s="111" t="s">
        <v>519</v>
      </c>
      <c r="D1" s="111" t="s">
        <v>0</v>
      </c>
      <c r="E1" s="111" t="s">
        <v>520</v>
      </c>
      <c r="F1" s="111" t="s">
        <v>521</v>
      </c>
      <c r="G1" s="111" t="s">
        <v>522</v>
      </c>
      <c r="H1" s="111" t="s">
        <v>523</v>
      </c>
      <c r="I1" s="111" t="s">
        <v>524</v>
      </c>
      <c r="J1" s="111" t="s">
        <v>30</v>
      </c>
    </row>
    <row r="2" spans="1:10" x14ac:dyDescent="0.3">
      <c r="A2" s="111" t="s">
        <v>224</v>
      </c>
      <c r="B2" s="111" t="s">
        <v>525</v>
      </c>
      <c r="C2" s="111"/>
      <c r="D2" s="111" t="s">
        <v>0</v>
      </c>
      <c r="E2" s="111"/>
      <c r="F2" s="111" t="s">
        <v>526</v>
      </c>
      <c r="G2" s="111"/>
      <c r="H2" s="111"/>
      <c r="I2" s="111">
        <v>2050</v>
      </c>
      <c r="J2" s="111" t="s">
        <v>37</v>
      </c>
    </row>
    <row r="3" spans="1:10" x14ac:dyDescent="0.3">
      <c r="A3" s="111" t="s">
        <v>42</v>
      </c>
      <c r="B3" s="111" t="s">
        <v>258</v>
      </c>
      <c r="C3" s="111" t="s">
        <v>527</v>
      </c>
      <c r="D3" s="111" t="s">
        <v>0</v>
      </c>
      <c r="E3" s="111"/>
      <c r="F3" s="111" t="s">
        <v>526</v>
      </c>
      <c r="G3" s="111"/>
      <c r="H3" s="111"/>
      <c r="I3" s="111">
        <v>2050</v>
      </c>
      <c r="J3" s="111" t="s">
        <v>35</v>
      </c>
    </row>
    <row r="4" spans="1:10" x14ac:dyDescent="0.3">
      <c r="A4" s="111" t="s">
        <v>172</v>
      </c>
      <c r="B4" s="111" t="s">
        <v>269</v>
      </c>
      <c r="C4" s="111" t="s">
        <v>528</v>
      </c>
      <c r="D4" s="111" t="s">
        <v>0</v>
      </c>
      <c r="E4" s="111"/>
      <c r="F4" s="111" t="s">
        <v>526</v>
      </c>
      <c r="G4" s="111"/>
      <c r="H4" s="111"/>
      <c r="I4" s="111">
        <v>2040</v>
      </c>
      <c r="J4" s="111" t="s">
        <v>37</v>
      </c>
    </row>
    <row r="5" spans="1:10" x14ac:dyDescent="0.3">
      <c r="A5" s="111" t="s">
        <v>143</v>
      </c>
      <c r="B5" s="111" t="s">
        <v>267</v>
      </c>
      <c r="C5" s="111" t="s">
        <v>528</v>
      </c>
      <c r="D5" s="111" t="s">
        <v>0</v>
      </c>
      <c r="E5" s="111"/>
      <c r="F5" s="111" t="s">
        <v>526</v>
      </c>
      <c r="G5" s="111"/>
      <c r="H5" s="111"/>
      <c r="I5" s="111">
        <v>2050</v>
      </c>
      <c r="J5" s="111" t="s">
        <v>37</v>
      </c>
    </row>
    <row r="6" spans="1:10" x14ac:dyDescent="0.3">
      <c r="A6" s="111" t="s">
        <v>88</v>
      </c>
      <c r="B6" s="111" t="s">
        <v>270</v>
      </c>
      <c r="C6" s="111" t="s">
        <v>529</v>
      </c>
      <c r="D6" s="111" t="s">
        <v>0</v>
      </c>
      <c r="E6" s="111"/>
      <c r="F6" s="111" t="s">
        <v>526</v>
      </c>
      <c r="G6" s="111"/>
      <c r="H6" s="111"/>
      <c r="I6" s="111">
        <v>2050</v>
      </c>
      <c r="J6" s="111" t="s">
        <v>46</v>
      </c>
    </row>
    <row r="7" spans="1:10" x14ac:dyDescent="0.3">
      <c r="A7" s="111" t="s">
        <v>215</v>
      </c>
      <c r="B7" s="111" t="s">
        <v>273</v>
      </c>
      <c r="C7" s="111" t="s">
        <v>530</v>
      </c>
      <c r="D7" s="111" t="s">
        <v>0</v>
      </c>
      <c r="E7" s="111"/>
      <c r="F7" s="111" t="s">
        <v>526</v>
      </c>
      <c r="G7" s="111"/>
      <c r="H7" s="111"/>
      <c r="I7" s="111">
        <v>2050</v>
      </c>
      <c r="J7" s="111" t="s">
        <v>46</v>
      </c>
    </row>
    <row r="8" spans="1:10" x14ac:dyDescent="0.3">
      <c r="A8" s="111" t="s">
        <v>173</v>
      </c>
      <c r="B8" s="111" t="s">
        <v>281</v>
      </c>
      <c r="C8" s="111" t="s">
        <v>531</v>
      </c>
      <c r="D8" s="111" t="s">
        <v>0</v>
      </c>
      <c r="E8" s="111"/>
      <c r="F8" s="111" t="s">
        <v>526</v>
      </c>
      <c r="G8" s="111"/>
      <c r="H8" s="111"/>
      <c r="I8" s="111">
        <v>2060</v>
      </c>
      <c r="J8" s="111" t="s">
        <v>61</v>
      </c>
    </row>
    <row r="9" spans="1:10" x14ac:dyDescent="0.3">
      <c r="A9" s="111" t="s">
        <v>126</v>
      </c>
      <c r="B9" s="111" t="s">
        <v>290</v>
      </c>
      <c r="C9" s="111"/>
      <c r="D9" s="111" t="s">
        <v>0</v>
      </c>
      <c r="E9" s="111"/>
      <c r="F9" s="111" t="s">
        <v>526</v>
      </c>
      <c r="G9" s="111"/>
      <c r="H9" s="111"/>
      <c r="I9" s="111">
        <v>2030</v>
      </c>
      <c r="J9" s="111" t="s">
        <v>37</v>
      </c>
    </row>
    <row r="10" spans="1:10" x14ac:dyDescent="0.3">
      <c r="A10" s="111" t="s">
        <v>90</v>
      </c>
      <c r="B10" s="111" t="s">
        <v>276</v>
      </c>
      <c r="C10" s="111" t="s">
        <v>530</v>
      </c>
      <c r="D10" s="111" t="s">
        <v>0</v>
      </c>
      <c r="E10" s="111"/>
      <c r="F10" s="111" t="s">
        <v>526</v>
      </c>
      <c r="G10" s="111"/>
      <c r="H10" s="111"/>
      <c r="I10" s="111">
        <v>2050</v>
      </c>
      <c r="J10" s="111" t="s">
        <v>46</v>
      </c>
    </row>
    <row r="11" spans="1:10" x14ac:dyDescent="0.3">
      <c r="A11" s="111" t="s">
        <v>158</v>
      </c>
      <c r="B11" s="111" t="s">
        <v>285</v>
      </c>
      <c r="C11" s="111" t="s">
        <v>528</v>
      </c>
      <c r="D11" s="111" t="s">
        <v>0</v>
      </c>
      <c r="E11" s="111"/>
      <c r="F11" s="111" t="s">
        <v>526</v>
      </c>
      <c r="G11" s="111"/>
      <c r="H11" s="111"/>
      <c r="I11" s="111">
        <v>2050</v>
      </c>
      <c r="J11" s="111" t="s">
        <v>37</v>
      </c>
    </row>
    <row r="12" spans="1:10" x14ac:dyDescent="0.3">
      <c r="A12" s="111" t="s">
        <v>287</v>
      </c>
      <c r="B12" s="111" t="s">
        <v>286</v>
      </c>
      <c r="C12" s="111" t="s">
        <v>528</v>
      </c>
      <c r="D12" s="111" t="s">
        <v>0</v>
      </c>
      <c r="E12" s="111"/>
      <c r="F12" s="111" t="s">
        <v>526</v>
      </c>
      <c r="G12" s="111"/>
      <c r="H12" s="111"/>
      <c r="I12" s="111">
        <v>2050</v>
      </c>
      <c r="J12" s="111" t="s">
        <v>37</v>
      </c>
    </row>
    <row r="13" spans="1:10" x14ac:dyDescent="0.3">
      <c r="A13" s="111" t="s">
        <v>45</v>
      </c>
      <c r="B13" s="111" t="s">
        <v>292</v>
      </c>
      <c r="C13" s="111"/>
      <c r="D13" s="111" t="s">
        <v>0</v>
      </c>
      <c r="E13" s="111"/>
      <c r="F13" s="111" t="s">
        <v>526</v>
      </c>
      <c r="G13" s="111"/>
      <c r="H13" s="111"/>
      <c r="I13" s="111"/>
      <c r="J13" s="111" t="s">
        <v>46</v>
      </c>
    </row>
    <row r="14" spans="1:10" x14ac:dyDescent="0.3">
      <c r="A14" s="111" t="s">
        <v>139</v>
      </c>
      <c r="B14" s="111" t="s">
        <v>289</v>
      </c>
      <c r="C14" s="111"/>
      <c r="D14" s="111" t="s">
        <v>0</v>
      </c>
      <c r="E14" s="111"/>
      <c r="F14" s="111" t="s">
        <v>526</v>
      </c>
      <c r="G14" s="111"/>
      <c r="H14" s="111"/>
      <c r="I14" s="111">
        <v>2050</v>
      </c>
      <c r="J14" s="111" t="s">
        <v>37</v>
      </c>
    </row>
    <row r="15" spans="1:10" x14ac:dyDescent="0.3">
      <c r="A15" s="111" t="s">
        <v>175</v>
      </c>
      <c r="B15" s="111" t="s">
        <v>291</v>
      </c>
      <c r="C15" s="111" t="s">
        <v>532</v>
      </c>
      <c r="D15" s="111" t="s">
        <v>0</v>
      </c>
      <c r="E15" s="111"/>
      <c r="F15" s="111" t="s">
        <v>526</v>
      </c>
      <c r="G15" s="111"/>
      <c r="H15" s="111"/>
      <c r="I15" s="111">
        <v>2050</v>
      </c>
      <c r="J15" s="111" t="s">
        <v>37</v>
      </c>
    </row>
    <row r="16" spans="1:10" x14ac:dyDescent="0.3">
      <c r="A16" s="111" t="s">
        <v>129</v>
      </c>
      <c r="B16" s="111" t="s">
        <v>280</v>
      </c>
      <c r="C16" s="111" t="s">
        <v>530</v>
      </c>
      <c r="D16" s="111" t="s">
        <v>0</v>
      </c>
      <c r="E16" s="111"/>
      <c r="F16" s="111" t="s">
        <v>526</v>
      </c>
      <c r="G16" s="111"/>
      <c r="H16" s="111"/>
      <c r="I16" s="111">
        <v>2050</v>
      </c>
      <c r="J16" s="111" t="s">
        <v>35</v>
      </c>
    </row>
    <row r="17" spans="1:10" x14ac:dyDescent="0.3">
      <c r="A17" s="111" t="s">
        <v>47</v>
      </c>
      <c r="B17" s="111" t="s">
        <v>278</v>
      </c>
      <c r="C17" s="111" t="s">
        <v>527</v>
      </c>
      <c r="D17" s="111" t="s">
        <v>0</v>
      </c>
      <c r="E17" s="111"/>
      <c r="F17" s="111" t="s">
        <v>526</v>
      </c>
      <c r="G17" s="111"/>
      <c r="H17" s="111"/>
      <c r="I17" s="111">
        <v>2050</v>
      </c>
      <c r="J17" s="111" t="s">
        <v>35</v>
      </c>
    </row>
    <row r="18" spans="1:10" x14ac:dyDescent="0.3">
      <c r="A18" s="111" t="s">
        <v>204</v>
      </c>
      <c r="B18" s="111" t="s">
        <v>378</v>
      </c>
      <c r="C18" s="111"/>
      <c r="D18" s="111" t="s">
        <v>0</v>
      </c>
      <c r="E18" s="111"/>
      <c r="F18" s="111" t="s">
        <v>526</v>
      </c>
      <c r="G18" s="111"/>
      <c r="H18" s="111"/>
      <c r="I18" s="111">
        <v>2050</v>
      </c>
      <c r="J18" s="111" t="s">
        <v>37</v>
      </c>
    </row>
    <row r="19" spans="1:10" x14ac:dyDescent="0.3">
      <c r="A19" s="111" t="s">
        <v>214</v>
      </c>
      <c r="B19" s="111" t="s">
        <v>295</v>
      </c>
      <c r="C19" s="111" t="s">
        <v>533</v>
      </c>
      <c r="D19" s="111" t="s">
        <v>0</v>
      </c>
      <c r="E19" s="111"/>
      <c r="F19" s="111" t="s">
        <v>526</v>
      </c>
      <c r="G19" s="111"/>
      <c r="H19" s="111"/>
      <c r="I19" s="111">
        <v>2050</v>
      </c>
      <c r="J19" s="111" t="s">
        <v>46</v>
      </c>
    </row>
    <row r="20" spans="1:10" x14ac:dyDescent="0.3">
      <c r="A20" s="111" t="s">
        <v>534</v>
      </c>
      <c r="B20" s="111" t="s">
        <v>309</v>
      </c>
      <c r="C20" s="111" t="s">
        <v>527</v>
      </c>
      <c r="D20" s="111" t="s">
        <v>0</v>
      </c>
      <c r="E20" s="111"/>
      <c r="F20" s="111" t="s">
        <v>526</v>
      </c>
      <c r="G20" s="111"/>
      <c r="H20" s="111"/>
      <c r="I20" s="111">
        <v>2050</v>
      </c>
      <c r="J20" s="111" t="s">
        <v>37</v>
      </c>
    </row>
    <row r="21" spans="1:10" x14ac:dyDescent="0.3">
      <c r="A21" s="111" t="s">
        <v>49</v>
      </c>
      <c r="B21" s="111" t="s">
        <v>294</v>
      </c>
      <c r="C21" s="111" t="s">
        <v>527</v>
      </c>
      <c r="D21" s="111" t="s">
        <v>0</v>
      </c>
      <c r="E21" s="111"/>
      <c r="F21" s="111" t="s">
        <v>526</v>
      </c>
      <c r="G21" s="111"/>
      <c r="H21" s="111"/>
      <c r="I21" s="111">
        <v>2050</v>
      </c>
      <c r="J21" s="111" t="s">
        <v>35</v>
      </c>
    </row>
    <row r="22" spans="1:10" x14ac:dyDescent="0.3">
      <c r="A22" s="111" t="s">
        <v>115</v>
      </c>
      <c r="B22" s="111" t="s">
        <v>297</v>
      </c>
      <c r="C22" s="111"/>
      <c r="D22" s="111" t="s">
        <v>0</v>
      </c>
      <c r="E22" s="111"/>
      <c r="F22" s="111" t="s">
        <v>526</v>
      </c>
      <c r="G22" s="111"/>
      <c r="H22" s="111"/>
      <c r="I22" s="111">
        <v>2050</v>
      </c>
      <c r="J22" s="111" t="s">
        <v>46</v>
      </c>
    </row>
    <row r="23" spans="1:10" x14ac:dyDescent="0.3">
      <c r="A23" s="111" t="s">
        <v>140</v>
      </c>
      <c r="B23" s="111" t="s">
        <v>298</v>
      </c>
      <c r="C23" s="111"/>
      <c r="D23" s="111" t="s">
        <v>0</v>
      </c>
      <c r="E23" s="111"/>
      <c r="F23" s="111" t="s">
        <v>526</v>
      </c>
      <c r="G23" s="111"/>
      <c r="H23" s="111"/>
      <c r="I23" s="111">
        <v>2060</v>
      </c>
      <c r="J23" s="111" t="s">
        <v>37</v>
      </c>
    </row>
    <row r="24" spans="1:10" x14ac:dyDescent="0.3">
      <c r="A24" s="111" t="s">
        <v>179</v>
      </c>
      <c r="B24" s="111" t="s">
        <v>306</v>
      </c>
      <c r="C24" s="111"/>
      <c r="D24" s="111" t="s">
        <v>0</v>
      </c>
      <c r="E24" s="111"/>
      <c r="F24" s="111" t="s">
        <v>526</v>
      </c>
      <c r="G24" s="111"/>
      <c r="H24" s="111"/>
      <c r="I24" s="111">
        <v>2050</v>
      </c>
      <c r="J24" s="111" t="s">
        <v>46</v>
      </c>
    </row>
    <row r="25" spans="1:10" x14ac:dyDescent="0.3">
      <c r="A25" s="111" t="s">
        <v>82</v>
      </c>
      <c r="B25" s="111" t="s">
        <v>307</v>
      </c>
      <c r="C25" s="111" t="s">
        <v>527</v>
      </c>
      <c r="D25" s="111" t="s">
        <v>0</v>
      </c>
      <c r="E25" s="111"/>
      <c r="F25" s="111" t="s">
        <v>526</v>
      </c>
      <c r="G25" s="111"/>
      <c r="H25" s="111"/>
      <c r="I25" s="111">
        <v>2050</v>
      </c>
      <c r="J25" s="111" t="s">
        <v>37</v>
      </c>
    </row>
    <row r="26" spans="1:10" x14ac:dyDescent="0.3">
      <c r="A26" s="111" t="s">
        <v>52</v>
      </c>
      <c r="B26" s="111" t="s">
        <v>301</v>
      </c>
      <c r="C26" s="111" t="s">
        <v>527</v>
      </c>
      <c r="D26" s="111" t="s">
        <v>0</v>
      </c>
      <c r="E26" s="111"/>
      <c r="F26" s="111" t="s">
        <v>526</v>
      </c>
      <c r="G26" s="111"/>
      <c r="H26" s="111"/>
      <c r="I26" s="111">
        <v>2050</v>
      </c>
      <c r="J26" s="111" t="s">
        <v>35</v>
      </c>
    </row>
    <row r="27" spans="1:10" x14ac:dyDescent="0.3">
      <c r="A27" s="111" t="s">
        <v>305</v>
      </c>
      <c r="B27" s="111" t="s">
        <v>304</v>
      </c>
      <c r="C27" s="111"/>
      <c r="D27" s="111" t="s">
        <v>0</v>
      </c>
      <c r="E27" s="111"/>
      <c r="F27" s="111" t="s">
        <v>526</v>
      </c>
      <c r="G27" s="111"/>
      <c r="H27" s="111"/>
      <c r="I27" s="111">
        <v>2040</v>
      </c>
      <c r="J27" s="111" t="s">
        <v>46</v>
      </c>
    </row>
    <row r="28" spans="1:10" x14ac:dyDescent="0.3">
      <c r="A28" s="111" t="s">
        <v>134</v>
      </c>
      <c r="B28" s="111" t="s">
        <v>310</v>
      </c>
      <c r="C28" s="111" t="s">
        <v>528</v>
      </c>
      <c r="D28" s="111" t="s">
        <v>0</v>
      </c>
      <c r="E28" s="111"/>
      <c r="F28" s="111" t="s">
        <v>526</v>
      </c>
      <c r="G28" s="111"/>
      <c r="H28" s="111"/>
      <c r="I28" s="111">
        <v>2050</v>
      </c>
      <c r="J28" s="111" t="s">
        <v>37</v>
      </c>
    </row>
    <row r="29" spans="1:10" x14ac:dyDescent="0.3">
      <c r="A29" s="111" t="s">
        <v>130</v>
      </c>
      <c r="B29" s="111" t="s">
        <v>360</v>
      </c>
      <c r="C29" s="111" t="s">
        <v>530</v>
      </c>
      <c r="D29" s="111" t="s">
        <v>0</v>
      </c>
      <c r="E29" s="111"/>
      <c r="F29" s="111" t="s">
        <v>526</v>
      </c>
      <c r="G29" s="111"/>
      <c r="H29" s="111"/>
      <c r="I29" s="111">
        <v>2050</v>
      </c>
      <c r="J29" s="111" t="s">
        <v>46</v>
      </c>
    </row>
    <row r="30" spans="1:10" x14ac:dyDescent="0.3">
      <c r="A30" s="111" t="s">
        <v>105</v>
      </c>
      <c r="B30" s="111" t="s">
        <v>314</v>
      </c>
      <c r="C30" s="111" t="s">
        <v>530</v>
      </c>
      <c r="D30" s="111" t="s">
        <v>0</v>
      </c>
      <c r="E30" s="111"/>
      <c r="F30" s="111" t="s">
        <v>526</v>
      </c>
      <c r="G30" s="111"/>
      <c r="H30" s="111"/>
      <c r="I30" s="111">
        <v>2050</v>
      </c>
      <c r="J30" s="111" t="s">
        <v>46</v>
      </c>
    </row>
    <row r="31" spans="1:10" x14ac:dyDescent="0.3">
      <c r="A31" s="111" t="s">
        <v>222</v>
      </c>
      <c r="B31" s="111"/>
      <c r="C31" s="111" t="s">
        <v>530</v>
      </c>
      <c r="D31" s="111" t="s">
        <v>0</v>
      </c>
      <c r="E31" s="111"/>
      <c r="F31" s="111" t="s">
        <v>526</v>
      </c>
      <c r="G31" s="111"/>
      <c r="H31" s="111"/>
      <c r="I31" s="111">
        <v>2050</v>
      </c>
      <c r="J31" s="111" t="s">
        <v>46</v>
      </c>
    </row>
    <row r="32" spans="1:10" x14ac:dyDescent="0.3">
      <c r="A32" s="111" t="s">
        <v>94</v>
      </c>
      <c r="B32" s="111" t="s">
        <v>319</v>
      </c>
      <c r="C32" s="111" t="s">
        <v>530</v>
      </c>
      <c r="D32" s="111" t="s">
        <v>0</v>
      </c>
      <c r="E32" s="111"/>
      <c r="F32" s="111" t="s">
        <v>526</v>
      </c>
      <c r="G32" s="111"/>
      <c r="H32" s="111"/>
      <c r="I32" s="111">
        <v>2050</v>
      </c>
      <c r="J32" s="111" t="s">
        <v>46</v>
      </c>
    </row>
    <row r="33" spans="1:10" x14ac:dyDescent="0.3">
      <c r="A33" s="111" t="s">
        <v>51</v>
      </c>
      <c r="B33" s="111" t="s">
        <v>317</v>
      </c>
      <c r="C33" s="111" t="s">
        <v>527</v>
      </c>
      <c r="D33" s="111" t="s">
        <v>0</v>
      </c>
      <c r="E33" s="111"/>
      <c r="F33" s="111" t="s">
        <v>526</v>
      </c>
      <c r="G33" s="111"/>
      <c r="H33" s="111"/>
      <c r="I33" s="111">
        <v>2050</v>
      </c>
      <c r="J33" s="111" t="s">
        <v>35</v>
      </c>
    </row>
    <row r="34" spans="1:10" x14ac:dyDescent="0.3">
      <c r="A34" s="111" t="s">
        <v>156</v>
      </c>
      <c r="B34" s="111" t="s">
        <v>318</v>
      </c>
      <c r="C34" s="111"/>
      <c r="D34" s="111" t="s">
        <v>0</v>
      </c>
      <c r="E34" s="111"/>
      <c r="F34" s="111" t="s">
        <v>526</v>
      </c>
      <c r="G34" s="111"/>
      <c r="H34" s="111"/>
      <c r="I34" s="111">
        <v>2030</v>
      </c>
      <c r="J34" s="111" t="s">
        <v>37</v>
      </c>
    </row>
    <row r="35" spans="1:10" x14ac:dyDescent="0.3">
      <c r="A35" s="111" t="s">
        <v>160</v>
      </c>
      <c r="B35" s="111" t="s">
        <v>320</v>
      </c>
      <c r="C35" s="111" t="s">
        <v>528</v>
      </c>
      <c r="D35" s="111" t="s">
        <v>0</v>
      </c>
      <c r="E35" s="111"/>
      <c r="F35" s="111" t="s">
        <v>526</v>
      </c>
      <c r="G35" s="111"/>
      <c r="H35" s="111"/>
      <c r="I35" s="111">
        <v>2050</v>
      </c>
      <c r="J35" s="111" t="s">
        <v>37</v>
      </c>
    </row>
    <row r="36" spans="1:10" x14ac:dyDescent="0.3">
      <c r="A36" s="111" t="s">
        <v>157</v>
      </c>
      <c r="B36" s="111" t="s">
        <v>322</v>
      </c>
      <c r="C36" s="111" t="s">
        <v>528</v>
      </c>
      <c r="D36" s="111" t="s">
        <v>0</v>
      </c>
      <c r="E36" s="111"/>
      <c r="F36" s="111" t="s">
        <v>526</v>
      </c>
      <c r="G36" s="111"/>
      <c r="H36" s="111"/>
      <c r="I36" s="111">
        <v>2050</v>
      </c>
      <c r="J36" s="111" t="s">
        <v>35</v>
      </c>
    </row>
    <row r="37" spans="1:10" x14ac:dyDescent="0.3">
      <c r="A37" s="111" t="s">
        <v>53</v>
      </c>
      <c r="B37" s="111" t="s">
        <v>324</v>
      </c>
      <c r="C37" s="111" t="s">
        <v>527</v>
      </c>
      <c r="D37" s="111" t="s">
        <v>0</v>
      </c>
      <c r="E37" s="111"/>
      <c r="F37" s="111" t="s">
        <v>526</v>
      </c>
      <c r="G37" s="111"/>
      <c r="H37" s="111"/>
      <c r="I37" s="111">
        <v>2050</v>
      </c>
      <c r="J37" s="111" t="s">
        <v>35</v>
      </c>
    </row>
    <row r="38" spans="1:10" x14ac:dyDescent="0.3">
      <c r="A38" s="111" t="s">
        <v>108</v>
      </c>
      <c r="B38" s="111" t="s">
        <v>328</v>
      </c>
      <c r="C38" s="111" t="s">
        <v>530</v>
      </c>
      <c r="D38" s="111" t="s">
        <v>0</v>
      </c>
      <c r="E38" s="111"/>
      <c r="F38" s="111" t="s">
        <v>526</v>
      </c>
      <c r="G38" s="111"/>
      <c r="H38" s="111"/>
      <c r="I38" s="111">
        <v>2050</v>
      </c>
      <c r="J38" s="111" t="s">
        <v>37</v>
      </c>
    </row>
    <row r="39" spans="1:10" x14ac:dyDescent="0.3">
      <c r="A39" s="111" t="s">
        <v>108</v>
      </c>
      <c r="B39" s="111"/>
      <c r="C39" s="111" t="s">
        <v>530</v>
      </c>
      <c r="D39" s="111" t="s">
        <v>0</v>
      </c>
      <c r="E39" s="111"/>
      <c r="F39" s="111" t="s">
        <v>526</v>
      </c>
      <c r="G39" s="111"/>
      <c r="H39" s="111"/>
      <c r="I39" s="111">
        <v>2050</v>
      </c>
      <c r="J39" s="111" t="s">
        <v>46</v>
      </c>
    </row>
    <row r="40" spans="1:10" x14ac:dyDescent="0.3">
      <c r="A40" s="111" t="s">
        <v>75</v>
      </c>
      <c r="B40" s="111" t="s">
        <v>329</v>
      </c>
      <c r="C40" s="111" t="s">
        <v>527</v>
      </c>
      <c r="D40" s="111" t="s">
        <v>0</v>
      </c>
      <c r="E40" s="111"/>
      <c r="F40" s="111" t="s">
        <v>526</v>
      </c>
      <c r="G40" s="111"/>
      <c r="H40" s="111"/>
      <c r="I40" s="111">
        <v>2050</v>
      </c>
      <c r="J40" s="111" t="s">
        <v>37</v>
      </c>
    </row>
    <row r="41" spans="1:10" x14ac:dyDescent="0.3">
      <c r="A41" s="111" t="s">
        <v>162</v>
      </c>
      <c r="B41" s="111" t="s">
        <v>331</v>
      </c>
      <c r="C41" s="111" t="s">
        <v>529</v>
      </c>
      <c r="D41" s="111" t="s">
        <v>0</v>
      </c>
      <c r="E41" s="111"/>
      <c r="F41" s="111" t="s">
        <v>526</v>
      </c>
      <c r="G41" s="111"/>
      <c r="H41" s="111"/>
      <c r="I41" s="111">
        <v>2050</v>
      </c>
      <c r="J41" s="111" t="s">
        <v>46</v>
      </c>
    </row>
    <row r="42" spans="1:10" x14ac:dyDescent="0.3">
      <c r="A42" s="111" t="s">
        <v>219</v>
      </c>
      <c r="B42" s="111" t="s">
        <v>330</v>
      </c>
      <c r="C42" s="111" t="s">
        <v>530</v>
      </c>
      <c r="D42" s="111" t="s">
        <v>0</v>
      </c>
      <c r="E42" s="111"/>
      <c r="F42" s="111" t="s">
        <v>526</v>
      </c>
      <c r="G42" s="111"/>
      <c r="H42" s="111"/>
      <c r="I42" s="111">
        <v>2035</v>
      </c>
      <c r="J42" s="111" t="s">
        <v>46</v>
      </c>
    </row>
    <row r="43" spans="1:10" x14ac:dyDescent="0.3">
      <c r="A43" s="111" t="s">
        <v>96</v>
      </c>
      <c r="B43" s="111" t="s">
        <v>334</v>
      </c>
      <c r="C43" s="111" t="s">
        <v>530</v>
      </c>
      <c r="D43" s="111" t="s">
        <v>0</v>
      </c>
      <c r="E43" s="111"/>
      <c r="F43" s="111" t="s">
        <v>526</v>
      </c>
      <c r="G43" s="111"/>
      <c r="H43" s="111"/>
      <c r="I43" s="111">
        <v>2050</v>
      </c>
      <c r="J43" s="111" t="s">
        <v>46</v>
      </c>
    </row>
    <row r="44" spans="1:10" x14ac:dyDescent="0.3">
      <c r="A44" s="111" t="s">
        <v>195</v>
      </c>
      <c r="B44" s="111" t="s">
        <v>337</v>
      </c>
      <c r="C44" s="111"/>
      <c r="D44" s="111" t="s">
        <v>0</v>
      </c>
      <c r="E44" s="111"/>
      <c r="F44" s="111" t="s">
        <v>526</v>
      </c>
      <c r="G44" s="111"/>
      <c r="H44" s="111"/>
      <c r="I44" s="111"/>
      <c r="J44" s="111" t="s">
        <v>37</v>
      </c>
    </row>
    <row r="45" spans="1:10" x14ac:dyDescent="0.3">
      <c r="A45" s="111" t="s">
        <v>141</v>
      </c>
      <c r="B45" s="111" t="s">
        <v>339</v>
      </c>
      <c r="C45" s="111"/>
      <c r="D45" s="111" t="s">
        <v>0</v>
      </c>
      <c r="E45" s="111"/>
      <c r="F45" s="111" t="s">
        <v>526</v>
      </c>
      <c r="G45" s="111"/>
      <c r="H45" s="111"/>
      <c r="I45" s="111">
        <v>2050</v>
      </c>
      <c r="J45" s="111" t="s">
        <v>37</v>
      </c>
    </row>
    <row r="46" spans="1:10" x14ac:dyDescent="0.3">
      <c r="A46" s="111" t="s">
        <v>220</v>
      </c>
      <c r="B46" s="111" t="s">
        <v>316</v>
      </c>
      <c r="C46" s="111" t="s">
        <v>530</v>
      </c>
      <c r="D46" s="111" t="s">
        <v>0</v>
      </c>
      <c r="E46" s="111"/>
      <c r="F46" s="111" t="s">
        <v>526</v>
      </c>
      <c r="G46" s="111"/>
      <c r="H46" s="111"/>
      <c r="I46" s="111">
        <v>2045</v>
      </c>
      <c r="J46" s="111" t="s">
        <v>46</v>
      </c>
    </row>
    <row r="47" spans="1:10" x14ac:dyDescent="0.3">
      <c r="A47" s="111" t="s">
        <v>207</v>
      </c>
      <c r="B47" s="111" t="s">
        <v>340</v>
      </c>
      <c r="C47" s="111" t="s">
        <v>527</v>
      </c>
      <c r="D47" s="111" t="s">
        <v>0</v>
      </c>
      <c r="E47" s="111"/>
      <c r="F47" s="111" t="s">
        <v>526</v>
      </c>
      <c r="G47" s="111"/>
      <c r="H47" s="111"/>
      <c r="I47" s="111">
        <v>2060</v>
      </c>
      <c r="J47" s="111" t="s">
        <v>61</v>
      </c>
    </row>
    <row r="48" spans="1:10" x14ac:dyDescent="0.3">
      <c r="A48" s="111" t="s">
        <v>106</v>
      </c>
      <c r="B48" s="111" t="s">
        <v>349</v>
      </c>
      <c r="C48" s="111" t="s">
        <v>530</v>
      </c>
      <c r="D48" s="111" t="s">
        <v>0</v>
      </c>
      <c r="E48" s="111"/>
      <c r="F48" s="111" t="s">
        <v>526</v>
      </c>
      <c r="G48" s="111"/>
      <c r="H48" s="111"/>
      <c r="I48" s="111">
        <v>2050</v>
      </c>
      <c r="J48" s="111" t="s">
        <v>46</v>
      </c>
    </row>
    <row r="49" spans="1:10" x14ac:dyDescent="0.3">
      <c r="A49" s="111" t="s">
        <v>55</v>
      </c>
      <c r="B49" s="111" t="s">
        <v>343</v>
      </c>
      <c r="C49" s="111" t="s">
        <v>527</v>
      </c>
      <c r="D49" s="111" t="s">
        <v>0</v>
      </c>
      <c r="E49" s="111"/>
      <c r="F49" s="111" t="s">
        <v>526</v>
      </c>
      <c r="G49" s="111"/>
      <c r="H49" s="111"/>
      <c r="I49" s="111">
        <v>2050</v>
      </c>
      <c r="J49" s="111" t="s">
        <v>35</v>
      </c>
    </row>
    <row r="50" spans="1:10" x14ac:dyDescent="0.3">
      <c r="A50" s="111" t="s">
        <v>198</v>
      </c>
      <c r="B50" s="111" t="s">
        <v>356</v>
      </c>
      <c r="C50" s="111" t="s">
        <v>528</v>
      </c>
      <c r="D50" s="111" t="s">
        <v>0</v>
      </c>
      <c r="E50" s="111"/>
      <c r="F50" s="111" t="s">
        <v>526</v>
      </c>
      <c r="G50" s="111"/>
      <c r="H50" s="111"/>
      <c r="I50" s="111">
        <v>2050</v>
      </c>
      <c r="J50" s="111" t="s">
        <v>184</v>
      </c>
    </row>
    <row r="51" spans="1:10" x14ac:dyDescent="0.3">
      <c r="A51" s="111" t="s">
        <v>57</v>
      </c>
      <c r="B51" s="111" t="s">
        <v>361</v>
      </c>
      <c r="C51" s="111" t="s">
        <v>528</v>
      </c>
      <c r="D51" s="111" t="s">
        <v>0</v>
      </c>
      <c r="E51" s="111"/>
      <c r="F51" s="111" t="s">
        <v>526</v>
      </c>
      <c r="G51" s="111"/>
      <c r="H51" s="111"/>
      <c r="I51" s="111">
        <v>2050</v>
      </c>
      <c r="J51" s="111" t="s">
        <v>35</v>
      </c>
    </row>
    <row r="52" spans="1:10" x14ac:dyDescent="0.3">
      <c r="A52" s="111" t="s">
        <v>109</v>
      </c>
      <c r="B52" s="111" t="s">
        <v>362</v>
      </c>
      <c r="C52" s="111" t="s">
        <v>530</v>
      </c>
      <c r="D52" s="111" t="s">
        <v>0</v>
      </c>
      <c r="E52" s="111"/>
      <c r="F52" s="111" t="s">
        <v>526</v>
      </c>
      <c r="G52" s="111"/>
      <c r="H52" s="111"/>
      <c r="I52" s="111">
        <v>2050</v>
      </c>
      <c r="J52" s="111" t="s">
        <v>46</v>
      </c>
    </row>
    <row r="53" spans="1:10" x14ac:dyDescent="0.3">
      <c r="A53" s="111" t="s">
        <v>97</v>
      </c>
      <c r="B53" s="111" t="s">
        <v>368</v>
      </c>
      <c r="C53" s="111"/>
      <c r="D53" s="111" t="s">
        <v>0</v>
      </c>
      <c r="E53" s="111"/>
      <c r="F53" s="111" t="s">
        <v>526</v>
      </c>
      <c r="G53" s="111"/>
      <c r="H53" s="111"/>
      <c r="I53" s="111">
        <v>2040</v>
      </c>
      <c r="J53" s="111" t="s">
        <v>46</v>
      </c>
    </row>
    <row r="54" spans="1:10" x14ac:dyDescent="0.3">
      <c r="A54" s="111" t="s">
        <v>199</v>
      </c>
      <c r="B54" s="111" t="s">
        <v>364</v>
      </c>
      <c r="C54" s="111" t="s">
        <v>535</v>
      </c>
      <c r="D54" s="111" t="s">
        <v>0</v>
      </c>
      <c r="E54" s="111"/>
      <c r="F54" s="111" t="s">
        <v>526</v>
      </c>
      <c r="G54" s="111"/>
      <c r="H54" s="111"/>
      <c r="I54" s="111">
        <v>2070</v>
      </c>
      <c r="J54" s="111" t="s">
        <v>46</v>
      </c>
    </row>
    <row r="55" spans="1:10" x14ac:dyDescent="0.3">
      <c r="A55" s="111" t="s">
        <v>181</v>
      </c>
      <c r="B55" s="111" t="s">
        <v>363</v>
      </c>
      <c r="C55" s="111" t="s">
        <v>532</v>
      </c>
      <c r="D55" s="111" t="s">
        <v>0</v>
      </c>
      <c r="E55" s="111"/>
      <c r="F55" s="111" t="s">
        <v>526</v>
      </c>
      <c r="G55" s="111"/>
      <c r="H55" s="111"/>
      <c r="I55" s="111">
        <v>2060</v>
      </c>
      <c r="J55" s="111" t="s">
        <v>61</v>
      </c>
    </row>
    <row r="56" spans="1:10" x14ac:dyDescent="0.3">
      <c r="A56" s="111" t="s">
        <v>98</v>
      </c>
      <c r="B56" s="111" t="s">
        <v>365</v>
      </c>
      <c r="C56" s="111" t="s">
        <v>530</v>
      </c>
      <c r="D56" s="111" t="s">
        <v>0</v>
      </c>
      <c r="E56" s="111"/>
      <c r="F56" s="111" t="s">
        <v>526</v>
      </c>
      <c r="G56" s="111"/>
      <c r="H56" s="111"/>
      <c r="I56" s="111">
        <v>2050</v>
      </c>
      <c r="J56" s="111" t="s">
        <v>46</v>
      </c>
    </row>
    <row r="57" spans="1:10" x14ac:dyDescent="0.3">
      <c r="A57" s="111" t="s">
        <v>502</v>
      </c>
      <c r="B57" s="111" t="s">
        <v>369</v>
      </c>
      <c r="C57" s="111" t="s">
        <v>531</v>
      </c>
      <c r="D57" s="111" t="s">
        <v>0</v>
      </c>
      <c r="E57" s="111"/>
      <c r="F57" s="111" t="s">
        <v>526</v>
      </c>
      <c r="G57" s="111"/>
      <c r="H57" s="111"/>
      <c r="I57" s="111">
        <v>2050</v>
      </c>
      <c r="J57" s="111" t="s">
        <v>35</v>
      </c>
    </row>
    <row r="58" spans="1:10" x14ac:dyDescent="0.3">
      <c r="A58" s="111" t="s">
        <v>99</v>
      </c>
      <c r="B58" s="111" t="s">
        <v>371</v>
      </c>
      <c r="C58" s="111" t="s">
        <v>530</v>
      </c>
      <c r="D58" s="111" t="s">
        <v>0</v>
      </c>
      <c r="E58" s="111"/>
      <c r="F58" s="111" t="s">
        <v>526</v>
      </c>
      <c r="G58" s="111"/>
      <c r="H58" s="111"/>
      <c r="I58" s="111">
        <v>2050</v>
      </c>
      <c r="J58" s="111" t="s">
        <v>46</v>
      </c>
    </row>
    <row r="59" spans="1:10" x14ac:dyDescent="0.3">
      <c r="A59" s="111" t="s">
        <v>163</v>
      </c>
      <c r="B59" s="111" t="s">
        <v>372</v>
      </c>
      <c r="C59" s="111" t="s">
        <v>528</v>
      </c>
      <c r="D59" s="111" t="s">
        <v>0</v>
      </c>
      <c r="E59" s="111"/>
      <c r="F59" s="111" t="s">
        <v>526</v>
      </c>
      <c r="G59" s="111"/>
      <c r="H59" s="111"/>
      <c r="I59" s="111">
        <v>2050</v>
      </c>
      <c r="J59" s="111" t="s">
        <v>61</v>
      </c>
    </row>
    <row r="60" spans="1:10" x14ac:dyDescent="0.3">
      <c r="A60" s="111" t="s">
        <v>89</v>
      </c>
      <c r="B60" s="111" t="s">
        <v>374</v>
      </c>
      <c r="C60" s="111" t="s">
        <v>532</v>
      </c>
      <c r="D60" s="111" t="s">
        <v>0</v>
      </c>
      <c r="E60" s="111"/>
      <c r="F60" s="111" t="s">
        <v>526</v>
      </c>
      <c r="G60" s="111"/>
      <c r="H60" s="111"/>
      <c r="I60" s="111">
        <v>2050</v>
      </c>
      <c r="J60" s="111" t="s">
        <v>37</v>
      </c>
    </row>
    <row r="61" spans="1:10" x14ac:dyDescent="0.3">
      <c r="A61" s="111" t="s">
        <v>148</v>
      </c>
      <c r="B61" s="111" t="s">
        <v>375</v>
      </c>
      <c r="C61" s="111"/>
      <c r="D61" s="111" t="s">
        <v>0</v>
      </c>
      <c r="E61" s="111"/>
      <c r="F61" s="111" t="s">
        <v>526</v>
      </c>
      <c r="G61" s="111"/>
      <c r="H61" s="111"/>
      <c r="I61" s="111">
        <v>2060</v>
      </c>
      <c r="J61" s="111" t="s">
        <v>46</v>
      </c>
    </row>
    <row r="62" spans="1:10" x14ac:dyDescent="0.3">
      <c r="A62" s="111" t="s">
        <v>34</v>
      </c>
      <c r="B62" s="111" t="s">
        <v>379</v>
      </c>
      <c r="C62" s="111" t="s">
        <v>529</v>
      </c>
      <c r="D62" s="111" t="s">
        <v>0</v>
      </c>
      <c r="E62" s="111"/>
      <c r="F62" s="111" t="s">
        <v>526</v>
      </c>
      <c r="G62" s="111"/>
      <c r="H62" s="111"/>
      <c r="I62" s="111">
        <v>2050</v>
      </c>
      <c r="J62" s="111" t="s">
        <v>35</v>
      </c>
    </row>
    <row r="63" spans="1:10" x14ac:dyDescent="0.3">
      <c r="A63" s="111" t="s">
        <v>135</v>
      </c>
      <c r="B63" s="111" t="s">
        <v>381</v>
      </c>
      <c r="C63" s="111" t="s">
        <v>532</v>
      </c>
      <c r="D63" s="111" t="s">
        <v>0</v>
      </c>
      <c r="E63" s="111"/>
      <c r="F63" s="111" t="s">
        <v>526</v>
      </c>
      <c r="G63" s="111"/>
      <c r="H63" s="111"/>
      <c r="I63" s="111">
        <v>2050</v>
      </c>
      <c r="J63" s="111" t="s">
        <v>46</v>
      </c>
    </row>
    <row r="64" spans="1:10" x14ac:dyDescent="0.3">
      <c r="A64" s="111" t="s">
        <v>131</v>
      </c>
      <c r="B64" s="111" t="s">
        <v>382</v>
      </c>
      <c r="C64" s="111"/>
      <c r="D64" s="111" t="s">
        <v>0</v>
      </c>
      <c r="E64" s="111"/>
      <c r="F64" s="111" t="s">
        <v>526</v>
      </c>
      <c r="G64" s="111"/>
      <c r="H64" s="111"/>
      <c r="I64" s="111">
        <v>2060</v>
      </c>
      <c r="J64" s="111" t="s">
        <v>35</v>
      </c>
    </row>
    <row r="65" spans="1:10" x14ac:dyDescent="0.3">
      <c r="A65" s="111" t="s">
        <v>212</v>
      </c>
      <c r="B65" s="111" t="s">
        <v>383</v>
      </c>
      <c r="C65" s="111" t="s">
        <v>532</v>
      </c>
      <c r="D65" s="111" t="s">
        <v>0</v>
      </c>
      <c r="E65" s="111"/>
      <c r="F65" s="111" t="s">
        <v>526</v>
      </c>
      <c r="G65" s="111"/>
      <c r="H65" s="111"/>
      <c r="I65" s="111">
        <v>2050</v>
      </c>
      <c r="J65" s="111" t="s">
        <v>37</v>
      </c>
    </row>
    <row r="66" spans="1:10" x14ac:dyDescent="0.3">
      <c r="A66" s="111" t="s">
        <v>107</v>
      </c>
      <c r="B66" s="111" t="s">
        <v>392</v>
      </c>
      <c r="C66" s="111" t="s">
        <v>530</v>
      </c>
      <c r="D66" s="111" t="s">
        <v>0</v>
      </c>
      <c r="E66" s="111"/>
      <c r="F66" s="111" t="s">
        <v>526</v>
      </c>
      <c r="G66" s="111"/>
      <c r="H66" s="111"/>
      <c r="I66" s="111">
        <v>2050</v>
      </c>
      <c r="J66" s="111" t="s">
        <v>46</v>
      </c>
    </row>
    <row r="67" spans="1:10" x14ac:dyDescent="0.3">
      <c r="A67" s="111" t="s">
        <v>182</v>
      </c>
      <c r="B67" s="111" t="s">
        <v>384</v>
      </c>
      <c r="C67" s="111" t="s">
        <v>531</v>
      </c>
      <c r="D67" s="111" t="s">
        <v>0</v>
      </c>
      <c r="E67" s="111"/>
      <c r="F67" s="111" t="s">
        <v>526</v>
      </c>
      <c r="G67" s="111"/>
      <c r="H67" s="111"/>
      <c r="I67" s="111">
        <v>2050</v>
      </c>
      <c r="J67" s="111" t="s">
        <v>37</v>
      </c>
    </row>
    <row r="68" spans="1:10" x14ac:dyDescent="0.3">
      <c r="A68" s="111" t="s">
        <v>208</v>
      </c>
      <c r="B68" s="111" t="s">
        <v>389</v>
      </c>
      <c r="C68" s="111" t="s">
        <v>527</v>
      </c>
      <c r="D68" s="111" t="s">
        <v>0</v>
      </c>
      <c r="E68" s="111"/>
      <c r="F68" s="111" t="s">
        <v>526</v>
      </c>
      <c r="G68" s="111"/>
      <c r="H68" s="111"/>
      <c r="I68" s="111">
        <v>2050</v>
      </c>
      <c r="J68" s="111" t="s">
        <v>61</v>
      </c>
    </row>
    <row r="69" spans="1:10" x14ac:dyDescent="0.3">
      <c r="A69" s="111" t="s">
        <v>76</v>
      </c>
      <c r="B69" s="111" t="s">
        <v>385</v>
      </c>
      <c r="C69" s="111" t="s">
        <v>527</v>
      </c>
      <c r="D69" s="111" t="s">
        <v>0</v>
      </c>
      <c r="E69" s="111"/>
      <c r="F69" s="111" t="s">
        <v>526</v>
      </c>
      <c r="G69" s="111"/>
      <c r="H69" s="111"/>
      <c r="I69" s="111">
        <v>2050</v>
      </c>
      <c r="J69" s="111" t="s">
        <v>37</v>
      </c>
    </row>
    <row r="70" spans="1:10" x14ac:dyDescent="0.3">
      <c r="A70" s="111" t="s">
        <v>216</v>
      </c>
      <c r="B70" s="111" t="s">
        <v>536</v>
      </c>
      <c r="C70" s="111" t="s">
        <v>530</v>
      </c>
      <c r="D70" s="111" t="s">
        <v>0</v>
      </c>
      <c r="E70" s="111"/>
      <c r="F70" s="111" t="s">
        <v>526</v>
      </c>
      <c r="G70" s="111"/>
      <c r="H70" s="111"/>
      <c r="I70" s="111">
        <v>2050</v>
      </c>
      <c r="J70" s="111" t="s">
        <v>46</v>
      </c>
    </row>
    <row r="71" spans="1:10" x14ac:dyDescent="0.3">
      <c r="A71" s="111" t="s">
        <v>110</v>
      </c>
      <c r="B71" s="111" t="s">
        <v>390</v>
      </c>
      <c r="C71" s="111" t="s">
        <v>530</v>
      </c>
      <c r="D71" s="111" t="s">
        <v>0</v>
      </c>
      <c r="E71" s="111"/>
      <c r="F71" s="111" t="s">
        <v>526</v>
      </c>
      <c r="G71" s="111"/>
      <c r="H71" s="111"/>
      <c r="I71" s="111">
        <v>2050</v>
      </c>
      <c r="J71" s="111" t="s">
        <v>46</v>
      </c>
    </row>
    <row r="72" spans="1:10" x14ac:dyDescent="0.3">
      <c r="A72" s="111" t="s">
        <v>93</v>
      </c>
      <c r="B72" s="111" t="s">
        <v>391</v>
      </c>
      <c r="C72" s="111" t="s">
        <v>530</v>
      </c>
      <c r="D72" s="111" t="s">
        <v>0</v>
      </c>
      <c r="E72" s="111"/>
      <c r="F72" s="111" t="s">
        <v>526</v>
      </c>
      <c r="G72" s="111"/>
      <c r="H72" s="111"/>
      <c r="I72" s="111">
        <v>2050</v>
      </c>
      <c r="J72" s="111" t="s">
        <v>46</v>
      </c>
    </row>
    <row r="73" spans="1:10" x14ac:dyDescent="0.3">
      <c r="A73" s="111" t="s">
        <v>93</v>
      </c>
      <c r="B73" s="111" t="s">
        <v>391</v>
      </c>
      <c r="C73" s="111" t="s">
        <v>530</v>
      </c>
      <c r="D73" s="111" t="s">
        <v>0</v>
      </c>
      <c r="E73" s="111"/>
      <c r="F73" s="111" t="s">
        <v>526</v>
      </c>
      <c r="G73" s="111"/>
      <c r="H73" s="111"/>
      <c r="I73" s="111">
        <v>2050</v>
      </c>
      <c r="J73" s="111" t="s">
        <v>46</v>
      </c>
    </row>
    <row r="74" spans="1:10" x14ac:dyDescent="0.3">
      <c r="A74" s="111" t="s">
        <v>59</v>
      </c>
      <c r="B74" s="111" t="s">
        <v>398</v>
      </c>
      <c r="C74" s="111" t="s">
        <v>527</v>
      </c>
      <c r="D74" s="111" t="s">
        <v>0</v>
      </c>
      <c r="E74" s="111"/>
      <c r="F74" s="111" t="s">
        <v>526</v>
      </c>
      <c r="G74" s="111"/>
      <c r="H74" s="111"/>
      <c r="I74" s="111">
        <v>2050</v>
      </c>
      <c r="J74" s="111" t="s">
        <v>35</v>
      </c>
    </row>
    <row r="75" spans="1:10" x14ac:dyDescent="0.3">
      <c r="A75" s="111" t="s">
        <v>60</v>
      </c>
      <c r="B75" s="111" t="s">
        <v>411</v>
      </c>
      <c r="C75" s="111" t="s">
        <v>527</v>
      </c>
      <c r="D75" s="111" t="s">
        <v>0</v>
      </c>
      <c r="E75" s="111"/>
      <c r="F75" s="111" t="s">
        <v>526</v>
      </c>
      <c r="G75" s="111"/>
      <c r="H75" s="111"/>
      <c r="I75" s="111">
        <v>2050</v>
      </c>
      <c r="J75" s="111" t="s">
        <v>61</v>
      </c>
    </row>
    <row r="76" spans="1:10" x14ac:dyDescent="0.3">
      <c r="A76" s="111" t="s">
        <v>150</v>
      </c>
      <c r="B76" s="111" t="s">
        <v>412</v>
      </c>
      <c r="C76" s="111" t="s">
        <v>532</v>
      </c>
      <c r="D76" s="111" t="s">
        <v>0</v>
      </c>
      <c r="E76" s="111"/>
      <c r="F76" s="111" t="s">
        <v>526</v>
      </c>
      <c r="G76" s="111"/>
      <c r="H76" s="111"/>
      <c r="I76" s="111">
        <v>2050</v>
      </c>
      <c r="J76" s="111" t="s">
        <v>37</v>
      </c>
    </row>
    <row r="77" spans="1:10" x14ac:dyDescent="0.3">
      <c r="A77" s="111" t="s">
        <v>38</v>
      </c>
      <c r="B77" s="111" t="s">
        <v>399</v>
      </c>
      <c r="C77" s="111"/>
      <c r="D77" s="111" t="s">
        <v>0</v>
      </c>
      <c r="E77" s="111"/>
      <c r="F77" s="111" t="s">
        <v>526</v>
      </c>
      <c r="G77" s="111"/>
      <c r="H77" s="111"/>
      <c r="I77" s="111">
        <v>2030</v>
      </c>
      <c r="J77" s="111" t="s">
        <v>46</v>
      </c>
    </row>
    <row r="78" spans="1:10" x14ac:dyDescent="0.3">
      <c r="A78" s="111" t="s">
        <v>62</v>
      </c>
      <c r="B78" s="111" t="s">
        <v>402</v>
      </c>
      <c r="C78" s="111" t="s">
        <v>527</v>
      </c>
      <c r="D78" s="111" t="s">
        <v>0</v>
      </c>
      <c r="E78" s="111"/>
      <c r="F78" s="111" t="s">
        <v>526</v>
      </c>
      <c r="G78" s="111"/>
      <c r="H78" s="111"/>
      <c r="I78" s="111">
        <v>2050</v>
      </c>
      <c r="J78" s="111" t="s">
        <v>35</v>
      </c>
    </row>
    <row r="79" spans="1:10" x14ac:dyDescent="0.3">
      <c r="A79" s="111" t="s">
        <v>100</v>
      </c>
      <c r="B79" s="111" t="s">
        <v>403</v>
      </c>
      <c r="C79" s="111" t="s">
        <v>530</v>
      </c>
      <c r="D79" s="111" t="s">
        <v>0</v>
      </c>
      <c r="E79" s="111"/>
      <c r="F79" s="111" t="s">
        <v>526</v>
      </c>
      <c r="G79" s="111"/>
      <c r="H79" s="111"/>
      <c r="I79" s="111">
        <v>2050</v>
      </c>
      <c r="J79" s="111" t="s">
        <v>46</v>
      </c>
    </row>
    <row r="80" spans="1:10" x14ac:dyDescent="0.3">
      <c r="A80" s="111" t="s">
        <v>83</v>
      </c>
      <c r="B80" s="111" t="s">
        <v>537</v>
      </c>
      <c r="C80" s="111" t="s">
        <v>529</v>
      </c>
      <c r="D80" s="111" t="s">
        <v>0</v>
      </c>
      <c r="E80" s="111"/>
      <c r="F80" s="111" t="s">
        <v>526</v>
      </c>
      <c r="G80" s="111"/>
      <c r="H80" s="111"/>
      <c r="I80" s="111">
        <v>2050</v>
      </c>
      <c r="J80" s="111" t="s">
        <v>37</v>
      </c>
    </row>
    <row r="81" spans="1:10" x14ac:dyDescent="0.3">
      <c r="A81" s="111" t="s">
        <v>63</v>
      </c>
      <c r="B81" s="111" t="s">
        <v>407</v>
      </c>
      <c r="C81" s="111"/>
      <c r="D81" s="111" t="s">
        <v>0</v>
      </c>
      <c r="E81" s="111"/>
      <c r="F81" s="111" t="s">
        <v>526</v>
      </c>
      <c r="G81" s="111"/>
      <c r="H81" s="111"/>
      <c r="I81" s="111">
        <v>2030</v>
      </c>
      <c r="J81" s="111" t="s">
        <v>37</v>
      </c>
    </row>
    <row r="82" spans="1:10" x14ac:dyDescent="0.3">
      <c r="A82" s="111" t="s">
        <v>164</v>
      </c>
      <c r="B82" s="111" t="s">
        <v>410</v>
      </c>
      <c r="C82" s="111"/>
      <c r="D82" s="111" t="s">
        <v>0</v>
      </c>
      <c r="E82" s="111"/>
      <c r="F82" s="111" t="s">
        <v>526</v>
      </c>
      <c r="G82" s="111"/>
      <c r="H82" s="111"/>
      <c r="I82" s="111">
        <v>2070</v>
      </c>
      <c r="J82" s="111" t="s">
        <v>35</v>
      </c>
    </row>
    <row r="83" spans="1:10" x14ac:dyDescent="0.3">
      <c r="A83" s="111" t="s">
        <v>142</v>
      </c>
      <c r="B83" s="111" t="s">
        <v>400</v>
      </c>
      <c r="C83" s="111" t="s">
        <v>533</v>
      </c>
      <c r="D83" s="111" t="s">
        <v>0</v>
      </c>
      <c r="E83" s="111"/>
      <c r="F83" s="111" t="s">
        <v>526</v>
      </c>
      <c r="G83" s="111"/>
      <c r="H83" s="111"/>
      <c r="I83" s="111">
        <v>2050</v>
      </c>
      <c r="J83" s="111" t="s">
        <v>61</v>
      </c>
    </row>
    <row r="84" spans="1:10" x14ac:dyDescent="0.3">
      <c r="A84" s="111" t="s">
        <v>64</v>
      </c>
      <c r="B84" s="111" t="s">
        <v>538</v>
      </c>
      <c r="C84" s="111"/>
      <c r="D84" s="111" t="s">
        <v>0</v>
      </c>
      <c r="E84" s="111"/>
      <c r="F84" s="111" t="s">
        <v>526</v>
      </c>
      <c r="G84" s="111"/>
      <c r="H84" s="111"/>
      <c r="I84" s="111">
        <v>2050</v>
      </c>
      <c r="J84" s="111" t="s">
        <v>35</v>
      </c>
    </row>
    <row r="85" spans="1:10" x14ac:dyDescent="0.3">
      <c r="A85" s="111" t="s">
        <v>225</v>
      </c>
      <c r="B85" s="111" t="s">
        <v>539</v>
      </c>
      <c r="C85" s="111"/>
      <c r="D85" s="111" t="s">
        <v>0</v>
      </c>
      <c r="E85" s="111"/>
      <c r="F85" s="111" t="s">
        <v>526</v>
      </c>
      <c r="G85" s="111"/>
      <c r="H85" s="111"/>
      <c r="I85" s="111">
        <v>2050</v>
      </c>
      <c r="J85" s="111" t="s">
        <v>37</v>
      </c>
    </row>
    <row r="86" spans="1:10" x14ac:dyDescent="0.3">
      <c r="A86" s="111" t="s">
        <v>119</v>
      </c>
      <c r="B86" s="111" t="s">
        <v>405</v>
      </c>
      <c r="C86" s="111"/>
      <c r="D86" s="111" t="s">
        <v>0</v>
      </c>
      <c r="E86" s="111"/>
      <c r="F86" s="111" t="s">
        <v>526</v>
      </c>
      <c r="G86" s="111"/>
      <c r="H86" s="111"/>
      <c r="I86" s="111">
        <v>2050</v>
      </c>
      <c r="J86" s="111" t="s">
        <v>35</v>
      </c>
    </row>
    <row r="87" spans="1:10" x14ac:dyDescent="0.3">
      <c r="A87" s="111" t="s">
        <v>138</v>
      </c>
      <c r="B87" s="111" t="s">
        <v>540</v>
      </c>
      <c r="C87" s="111"/>
      <c r="D87" s="111" t="s">
        <v>0</v>
      </c>
      <c r="E87" s="111"/>
      <c r="F87" s="111" t="s">
        <v>526</v>
      </c>
      <c r="G87" s="111"/>
      <c r="H87" s="111"/>
      <c r="I87" s="111">
        <v>2050</v>
      </c>
      <c r="J87" s="111" t="s">
        <v>35</v>
      </c>
    </row>
    <row r="88" spans="1:10" x14ac:dyDescent="0.3">
      <c r="A88" s="111" t="s">
        <v>149</v>
      </c>
      <c r="B88" s="111" t="s">
        <v>395</v>
      </c>
      <c r="C88" s="111"/>
      <c r="D88" s="111" t="s">
        <v>0</v>
      </c>
      <c r="E88" s="111"/>
      <c r="F88" s="111" t="s">
        <v>526</v>
      </c>
      <c r="G88" s="111"/>
      <c r="H88" s="111"/>
      <c r="I88" s="111">
        <v>2100</v>
      </c>
      <c r="J88" s="111" t="s">
        <v>37</v>
      </c>
    </row>
    <row r="89" spans="1:10" x14ac:dyDescent="0.3">
      <c r="A89" s="111" t="s">
        <v>209</v>
      </c>
      <c r="B89" s="111" t="s">
        <v>406</v>
      </c>
      <c r="C89" s="111" t="s">
        <v>527</v>
      </c>
      <c r="D89" s="111" t="s">
        <v>0</v>
      </c>
      <c r="E89" s="111"/>
      <c r="F89" s="111" t="s">
        <v>526</v>
      </c>
      <c r="G89" s="111"/>
      <c r="H89" s="111"/>
      <c r="I89" s="111">
        <v>2050</v>
      </c>
      <c r="J89" s="111" t="s">
        <v>35</v>
      </c>
    </row>
    <row r="90" spans="1:10" x14ac:dyDescent="0.3">
      <c r="A90" s="111" t="s">
        <v>65</v>
      </c>
      <c r="B90" s="111" t="s">
        <v>404</v>
      </c>
      <c r="C90" s="111" t="s">
        <v>532</v>
      </c>
      <c r="D90" s="111" t="s">
        <v>0</v>
      </c>
      <c r="E90" s="111"/>
      <c r="F90" s="111" t="s">
        <v>526</v>
      </c>
      <c r="G90" s="111"/>
      <c r="H90" s="111"/>
      <c r="I90" s="111">
        <v>2050</v>
      </c>
      <c r="J90" s="111" t="s">
        <v>35</v>
      </c>
    </row>
    <row r="91" spans="1:10" x14ac:dyDescent="0.3">
      <c r="A91" s="111" t="s">
        <v>200</v>
      </c>
      <c r="B91" s="111" t="s">
        <v>413</v>
      </c>
      <c r="C91" s="111" t="s">
        <v>527</v>
      </c>
      <c r="D91" s="111" t="s">
        <v>0</v>
      </c>
      <c r="E91" s="111"/>
      <c r="F91" s="111" t="s">
        <v>526</v>
      </c>
      <c r="G91" s="111"/>
      <c r="H91" s="111"/>
      <c r="I91" s="111">
        <v>2050</v>
      </c>
      <c r="J91" s="111" t="s">
        <v>37</v>
      </c>
    </row>
    <row r="92" spans="1:10" x14ac:dyDescent="0.3">
      <c r="A92" s="111" t="s">
        <v>66</v>
      </c>
      <c r="B92" s="111" t="s">
        <v>541</v>
      </c>
      <c r="C92" s="111" t="s">
        <v>529</v>
      </c>
      <c r="D92" s="111" t="s">
        <v>0</v>
      </c>
      <c r="E92" s="111"/>
      <c r="F92" s="111" t="s">
        <v>526</v>
      </c>
      <c r="G92" s="111"/>
      <c r="H92" s="111"/>
      <c r="I92" s="111">
        <v>2050</v>
      </c>
      <c r="J92" s="111" t="s">
        <v>35</v>
      </c>
    </row>
    <row r="93" spans="1:10" x14ac:dyDescent="0.3">
      <c r="A93" s="111" t="s">
        <v>210</v>
      </c>
      <c r="B93" s="111" t="s">
        <v>421</v>
      </c>
      <c r="C93" s="111" t="s">
        <v>535</v>
      </c>
      <c r="D93" s="111" t="s">
        <v>0</v>
      </c>
      <c r="E93" s="111"/>
      <c r="F93" s="111" t="s">
        <v>526</v>
      </c>
      <c r="G93" s="111"/>
      <c r="H93" s="111"/>
      <c r="I93" s="111">
        <v>2045</v>
      </c>
      <c r="J93" s="111" t="s">
        <v>37</v>
      </c>
    </row>
    <row r="94" spans="1:10" x14ac:dyDescent="0.3">
      <c r="A94" s="111" t="s">
        <v>101</v>
      </c>
      <c r="B94" s="111" t="s">
        <v>419</v>
      </c>
      <c r="C94" s="111" t="s">
        <v>530</v>
      </c>
      <c r="D94" s="111" t="s">
        <v>0</v>
      </c>
      <c r="E94" s="111"/>
      <c r="F94" s="111" t="s">
        <v>526</v>
      </c>
      <c r="G94" s="111"/>
      <c r="H94" s="111"/>
      <c r="I94" s="111">
        <v>2050</v>
      </c>
      <c r="J94" s="111" t="s">
        <v>46</v>
      </c>
    </row>
    <row r="95" spans="1:10" x14ac:dyDescent="0.3">
      <c r="A95" s="111" t="s">
        <v>91</v>
      </c>
      <c r="B95" s="111" t="s">
        <v>422</v>
      </c>
      <c r="C95" s="111" t="s">
        <v>529</v>
      </c>
      <c r="D95" s="111" t="s">
        <v>0</v>
      </c>
      <c r="E95" s="111"/>
      <c r="F95" s="111" t="s">
        <v>526</v>
      </c>
      <c r="G95" s="111"/>
      <c r="H95" s="111"/>
      <c r="I95" s="111">
        <v>2050</v>
      </c>
      <c r="J95" s="111" t="s">
        <v>46</v>
      </c>
    </row>
    <row r="96" spans="1:10" x14ac:dyDescent="0.3">
      <c r="A96" s="111" t="s">
        <v>165</v>
      </c>
      <c r="B96" s="111" t="s">
        <v>418</v>
      </c>
      <c r="C96" s="111" t="s">
        <v>528</v>
      </c>
      <c r="D96" s="111" t="s">
        <v>0</v>
      </c>
      <c r="E96" s="111"/>
      <c r="F96" s="111" t="s">
        <v>526</v>
      </c>
      <c r="G96" s="111"/>
      <c r="H96" s="111"/>
      <c r="I96" s="111">
        <v>2050</v>
      </c>
      <c r="J96" s="111" t="s">
        <v>35</v>
      </c>
    </row>
    <row r="97" spans="1:10" x14ac:dyDescent="0.3">
      <c r="A97" s="111" t="s">
        <v>67</v>
      </c>
      <c r="B97" s="111" t="s">
        <v>416</v>
      </c>
      <c r="C97" s="111" t="s">
        <v>527</v>
      </c>
      <c r="D97" s="111" t="s">
        <v>0</v>
      </c>
      <c r="E97" s="111"/>
      <c r="F97" s="111" t="s">
        <v>526</v>
      </c>
      <c r="G97" s="111"/>
      <c r="H97" s="111"/>
      <c r="I97" s="111">
        <v>2050</v>
      </c>
      <c r="J97" s="111" t="s">
        <v>35</v>
      </c>
    </row>
    <row r="98" spans="1:10" x14ac:dyDescent="0.3">
      <c r="A98" s="111" t="s">
        <v>201</v>
      </c>
      <c r="B98" s="111" t="s">
        <v>417</v>
      </c>
      <c r="C98" s="111" t="s">
        <v>527</v>
      </c>
      <c r="D98" s="111" t="s">
        <v>0</v>
      </c>
      <c r="E98" s="111"/>
      <c r="F98" s="111" t="s">
        <v>526</v>
      </c>
      <c r="G98" s="111"/>
      <c r="H98" s="111"/>
      <c r="I98" s="111">
        <v>2060</v>
      </c>
      <c r="J98" s="111" t="s">
        <v>46</v>
      </c>
    </row>
    <row r="99" spans="1:10" x14ac:dyDescent="0.3">
      <c r="A99" s="111" t="s">
        <v>515</v>
      </c>
      <c r="B99" s="111" t="s">
        <v>542</v>
      </c>
      <c r="C99" s="111" t="s">
        <v>529</v>
      </c>
      <c r="D99" s="111" t="s">
        <v>0</v>
      </c>
      <c r="E99" s="111"/>
      <c r="F99" s="111" t="s">
        <v>526</v>
      </c>
      <c r="G99" s="111"/>
      <c r="H99" s="111"/>
      <c r="I99" s="111">
        <v>2050</v>
      </c>
      <c r="J99" s="111" t="s">
        <v>61</v>
      </c>
    </row>
    <row r="100" spans="1:10" x14ac:dyDescent="0.3">
      <c r="A100" s="111" t="s">
        <v>221</v>
      </c>
      <c r="B100" s="111" t="s">
        <v>420</v>
      </c>
      <c r="C100" s="111"/>
      <c r="D100" s="111" t="s">
        <v>0</v>
      </c>
      <c r="E100" s="111"/>
      <c r="F100" s="111" t="s">
        <v>526</v>
      </c>
      <c r="G100" s="111"/>
      <c r="H100" s="111"/>
      <c r="I100" s="111">
        <v>2050</v>
      </c>
      <c r="J100" s="111" t="s">
        <v>46</v>
      </c>
    </row>
    <row r="101" spans="1:10" x14ac:dyDescent="0.3">
      <c r="A101" s="111" t="s">
        <v>177</v>
      </c>
      <c r="B101" s="111" t="s">
        <v>423</v>
      </c>
      <c r="C101" s="111" t="s">
        <v>531</v>
      </c>
      <c r="D101" s="111" t="s">
        <v>0</v>
      </c>
      <c r="E101" s="111"/>
      <c r="F101" s="111" t="s">
        <v>526</v>
      </c>
      <c r="G101" s="111"/>
      <c r="H101" s="111"/>
      <c r="I101" s="111">
        <v>2050</v>
      </c>
      <c r="J101" s="111" t="s">
        <v>37</v>
      </c>
    </row>
    <row r="102" spans="1:10" x14ac:dyDescent="0.3">
      <c r="A102" s="111" t="s">
        <v>40</v>
      </c>
      <c r="B102" s="111" t="s">
        <v>424</v>
      </c>
      <c r="C102" s="111" t="s">
        <v>535</v>
      </c>
      <c r="D102" s="111" t="s">
        <v>0</v>
      </c>
      <c r="E102" s="111"/>
      <c r="F102" s="111" t="s">
        <v>526</v>
      </c>
      <c r="G102" s="111"/>
      <c r="H102" s="111"/>
      <c r="I102" s="111">
        <v>2050</v>
      </c>
      <c r="J102" s="111" t="s">
        <v>35</v>
      </c>
    </row>
    <row r="103" spans="1:10" x14ac:dyDescent="0.3">
      <c r="A103" s="111" t="s">
        <v>68</v>
      </c>
      <c r="B103" s="111" t="s">
        <v>428</v>
      </c>
      <c r="C103" s="111" t="s">
        <v>529</v>
      </c>
      <c r="D103" s="111" t="s">
        <v>0</v>
      </c>
      <c r="E103" s="111"/>
      <c r="F103" s="111" t="s">
        <v>526</v>
      </c>
      <c r="G103" s="111"/>
      <c r="H103" s="111"/>
      <c r="I103" s="111">
        <v>2050</v>
      </c>
      <c r="J103" s="111" t="s">
        <v>35</v>
      </c>
    </row>
    <row r="104" spans="1:10" x14ac:dyDescent="0.3">
      <c r="A104" s="111" t="s">
        <v>185</v>
      </c>
      <c r="B104" s="111" t="s">
        <v>425</v>
      </c>
      <c r="C104" s="111" t="s">
        <v>528</v>
      </c>
      <c r="D104" s="111" t="s">
        <v>0</v>
      </c>
      <c r="E104" s="111"/>
      <c r="F104" s="111" t="s">
        <v>526</v>
      </c>
      <c r="G104" s="111"/>
      <c r="H104" s="111"/>
      <c r="I104" s="111">
        <v>2050</v>
      </c>
      <c r="J104" s="111" t="s">
        <v>37</v>
      </c>
    </row>
    <row r="105" spans="1:10" x14ac:dyDescent="0.3">
      <c r="A105" s="111" t="s">
        <v>77</v>
      </c>
      <c r="B105" s="111" t="s">
        <v>429</v>
      </c>
      <c r="C105" s="111" t="s">
        <v>529</v>
      </c>
      <c r="D105" s="111" t="s">
        <v>0</v>
      </c>
      <c r="E105" s="111"/>
      <c r="F105" s="111" t="s">
        <v>526</v>
      </c>
      <c r="G105" s="111"/>
      <c r="H105" s="111"/>
      <c r="I105" s="111">
        <v>2050</v>
      </c>
      <c r="J105" s="111" t="s">
        <v>37</v>
      </c>
    </row>
    <row r="106" spans="1:10" x14ac:dyDescent="0.3">
      <c r="A106" s="111" t="s">
        <v>186</v>
      </c>
      <c r="B106" s="111" t="s">
        <v>426</v>
      </c>
      <c r="C106" s="111" t="s">
        <v>528</v>
      </c>
      <c r="D106" s="111" t="s">
        <v>0</v>
      </c>
      <c r="E106" s="111"/>
      <c r="F106" s="111" t="s">
        <v>526</v>
      </c>
      <c r="G106" s="111"/>
      <c r="H106" s="111"/>
      <c r="I106" s="111">
        <v>2050</v>
      </c>
      <c r="J106" s="111" t="s">
        <v>37</v>
      </c>
    </row>
    <row r="107" spans="1:10" x14ac:dyDescent="0.3">
      <c r="A107" s="111" t="s">
        <v>114</v>
      </c>
      <c r="B107" s="111" t="s">
        <v>430</v>
      </c>
      <c r="C107" s="111" t="s">
        <v>530</v>
      </c>
      <c r="D107" s="111" t="s">
        <v>0</v>
      </c>
      <c r="E107" s="111"/>
      <c r="F107" s="111" t="s">
        <v>526</v>
      </c>
      <c r="G107" s="111"/>
      <c r="H107" s="111"/>
      <c r="I107" s="111">
        <v>2050</v>
      </c>
      <c r="J107" s="111" t="s">
        <v>46</v>
      </c>
    </row>
    <row r="108" spans="1:10" x14ac:dyDescent="0.3">
      <c r="A108" s="111" t="s">
        <v>543</v>
      </c>
      <c r="B108" s="111" t="s">
        <v>430</v>
      </c>
      <c r="C108" s="111" t="s">
        <v>530</v>
      </c>
      <c r="D108" s="111" t="s">
        <v>0</v>
      </c>
      <c r="E108" s="111"/>
      <c r="F108" s="111" t="s">
        <v>526</v>
      </c>
      <c r="G108" s="111"/>
      <c r="H108" s="111"/>
      <c r="I108" s="111">
        <v>2050</v>
      </c>
      <c r="J108" s="111" t="s">
        <v>46</v>
      </c>
    </row>
    <row r="109" spans="1:10" x14ac:dyDescent="0.3">
      <c r="A109" s="111" t="s">
        <v>102</v>
      </c>
      <c r="B109" s="111" t="s">
        <v>435</v>
      </c>
      <c r="C109" s="111" t="s">
        <v>530</v>
      </c>
      <c r="D109" s="111" t="s">
        <v>0</v>
      </c>
      <c r="E109" s="111"/>
      <c r="F109" s="111" t="s">
        <v>526</v>
      </c>
      <c r="G109" s="111"/>
      <c r="H109" s="111"/>
      <c r="I109" s="111">
        <v>2050</v>
      </c>
      <c r="J109" s="111" t="s">
        <v>46</v>
      </c>
    </row>
    <row r="110" spans="1:10" x14ac:dyDescent="0.3">
      <c r="A110" s="111" t="s">
        <v>174</v>
      </c>
      <c r="B110" s="111" t="s">
        <v>442</v>
      </c>
      <c r="C110" s="111" t="s">
        <v>530</v>
      </c>
      <c r="D110" s="111" t="s">
        <v>0</v>
      </c>
      <c r="E110" s="111"/>
      <c r="F110" s="111" t="s">
        <v>526</v>
      </c>
      <c r="G110" s="111"/>
      <c r="H110" s="111"/>
      <c r="I110" s="111">
        <v>2050</v>
      </c>
      <c r="J110" s="111" t="s">
        <v>37</v>
      </c>
    </row>
    <row r="111" spans="1:10" x14ac:dyDescent="0.3">
      <c r="A111" s="111" t="s">
        <v>174</v>
      </c>
      <c r="B111" s="111"/>
      <c r="C111" s="111" t="s">
        <v>530</v>
      </c>
      <c r="D111" s="111" t="s">
        <v>0</v>
      </c>
      <c r="E111" s="111"/>
      <c r="F111" s="111" t="s">
        <v>526</v>
      </c>
      <c r="G111" s="111"/>
      <c r="H111" s="111"/>
      <c r="I111" s="111">
        <v>2050</v>
      </c>
      <c r="J111" s="111" t="s">
        <v>46</v>
      </c>
    </row>
    <row r="112" spans="1:10" x14ac:dyDescent="0.3">
      <c r="A112" s="111" t="s">
        <v>133</v>
      </c>
      <c r="B112" s="111" t="s">
        <v>443</v>
      </c>
      <c r="C112" s="111"/>
      <c r="D112" s="111" t="s">
        <v>0</v>
      </c>
      <c r="E112" s="111"/>
      <c r="F112" s="111" t="s">
        <v>526</v>
      </c>
      <c r="G112" s="111"/>
      <c r="H112" s="111"/>
      <c r="I112" s="111">
        <v>2060</v>
      </c>
      <c r="J112" s="111" t="s">
        <v>46</v>
      </c>
    </row>
    <row r="113" spans="1:10" x14ac:dyDescent="0.3">
      <c r="A113" s="111" t="s">
        <v>69</v>
      </c>
      <c r="B113" s="111" t="s">
        <v>444</v>
      </c>
      <c r="C113" s="111"/>
      <c r="D113" s="111" t="s">
        <v>0</v>
      </c>
      <c r="E113" s="111"/>
      <c r="F113" s="111" t="s">
        <v>526</v>
      </c>
      <c r="G113" s="111"/>
      <c r="H113" s="111"/>
      <c r="I113" s="111">
        <v>2050</v>
      </c>
      <c r="J113" s="111" t="s">
        <v>35</v>
      </c>
    </row>
    <row r="114" spans="1:10" x14ac:dyDescent="0.3">
      <c r="A114" s="111" t="s">
        <v>223</v>
      </c>
      <c r="B114" s="111" t="s">
        <v>380</v>
      </c>
      <c r="C114" s="111" t="s">
        <v>528</v>
      </c>
      <c r="D114" s="111" t="s">
        <v>0</v>
      </c>
      <c r="E114" s="111"/>
      <c r="F114" s="111" t="s">
        <v>526</v>
      </c>
      <c r="G114" s="111"/>
      <c r="H114" s="111"/>
      <c r="I114" s="111">
        <v>2050</v>
      </c>
      <c r="J114" s="111" t="s">
        <v>35</v>
      </c>
    </row>
    <row r="115" spans="1:10" x14ac:dyDescent="0.3">
      <c r="A115" s="111" t="s">
        <v>170</v>
      </c>
      <c r="B115" s="111" t="s">
        <v>488</v>
      </c>
      <c r="C115" s="111" t="s">
        <v>528</v>
      </c>
      <c r="D115" s="111" t="s">
        <v>0</v>
      </c>
      <c r="E115" s="111"/>
      <c r="F115" s="111" t="s">
        <v>526</v>
      </c>
      <c r="G115" s="111"/>
      <c r="H115" s="111"/>
      <c r="I115" s="111">
        <v>2050</v>
      </c>
      <c r="J115" s="111" t="s">
        <v>35</v>
      </c>
    </row>
    <row r="116" spans="1:10" x14ac:dyDescent="0.3">
      <c r="A116" s="111" t="s">
        <v>167</v>
      </c>
      <c r="B116" s="111" t="s">
        <v>494</v>
      </c>
      <c r="C116" s="111" t="s">
        <v>529</v>
      </c>
      <c r="D116" s="111" t="s">
        <v>0</v>
      </c>
      <c r="E116" s="111"/>
      <c r="F116" s="111" t="s">
        <v>526</v>
      </c>
      <c r="G116" s="111"/>
      <c r="H116" s="111"/>
      <c r="I116" s="111">
        <v>2050</v>
      </c>
      <c r="J116" s="111" t="s">
        <v>35</v>
      </c>
    </row>
    <row r="117" spans="1:10" x14ac:dyDescent="0.3">
      <c r="A117" s="111" t="s">
        <v>70</v>
      </c>
      <c r="B117" s="111" t="s">
        <v>460</v>
      </c>
      <c r="C117" s="111" t="s">
        <v>527</v>
      </c>
      <c r="D117" s="111" t="s">
        <v>0</v>
      </c>
      <c r="E117" s="111"/>
      <c r="F117" s="111" t="s">
        <v>526</v>
      </c>
      <c r="G117" s="111"/>
      <c r="H117" s="111"/>
      <c r="I117" s="111">
        <v>2050</v>
      </c>
      <c r="J117" s="111" t="s">
        <v>61</v>
      </c>
    </row>
    <row r="118" spans="1:10" x14ac:dyDescent="0.3">
      <c r="A118" s="111" t="s">
        <v>176</v>
      </c>
      <c r="B118" s="111" t="s">
        <v>445</v>
      </c>
      <c r="C118" s="111" t="s">
        <v>531</v>
      </c>
      <c r="D118" s="111" t="s">
        <v>0</v>
      </c>
      <c r="E118" s="111"/>
      <c r="F118" s="111" t="s">
        <v>526</v>
      </c>
      <c r="G118" s="111"/>
      <c r="H118" s="111"/>
      <c r="I118" s="111">
        <v>2060</v>
      </c>
      <c r="J118" s="111" t="s">
        <v>61</v>
      </c>
    </row>
    <row r="119" spans="1:10" x14ac:dyDescent="0.3">
      <c r="A119" s="111" t="s">
        <v>168</v>
      </c>
      <c r="B119" s="111" t="s">
        <v>466</v>
      </c>
      <c r="C119" s="111" t="s">
        <v>527</v>
      </c>
      <c r="D119" s="111" t="s">
        <v>0</v>
      </c>
      <c r="E119" s="111"/>
      <c r="F119" s="111" t="s">
        <v>526</v>
      </c>
      <c r="G119" s="111"/>
      <c r="H119" s="111"/>
      <c r="I119" s="111">
        <v>2050</v>
      </c>
      <c r="J119" s="111" t="s">
        <v>35</v>
      </c>
    </row>
    <row r="120" spans="1:10" x14ac:dyDescent="0.3">
      <c r="A120" s="111" t="s">
        <v>92</v>
      </c>
      <c r="B120" s="111" t="s">
        <v>451</v>
      </c>
      <c r="C120" s="111" t="s">
        <v>532</v>
      </c>
      <c r="D120" s="111" t="s">
        <v>0</v>
      </c>
      <c r="E120" s="111"/>
      <c r="F120" s="111" t="s">
        <v>526</v>
      </c>
      <c r="G120" s="111"/>
      <c r="H120" s="111"/>
      <c r="I120" s="111">
        <v>2050</v>
      </c>
      <c r="J120" s="111" t="s">
        <v>37</v>
      </c>
    </row>
    <row r="121" spans="1:10" x14ac:dyDescent="0.3">
      <c r="A121" s="111" t="s">
        <v>111</v>
      </c>
      <c r="B121" s="111" t="s">
        <v>462</v>
      </c>
      <c r="C121" s="111" t="s">
        <v>530</v>
      </c>
      <c r="D121" s="111" t="s">
        <v>0</v>
      </c>
      <c r="E121" s="111"/>
      <c r="F121" s="111" t="s">
        <v>526</v>
      </c>
      <c r="G121" s="111"/>
      <c r="H121" s="111"/>
      <c r="I121" s="111">
        <v>2050</v>
      </c>
      <c r="J121" s="111" t="s">
        <v>46</v>
      </c>
    </row>
    <row r="122" spans="1:10" x14ac:dyDescent="0.3">
      <c r="A122" s="111" t="s">
        <v>112</v>
      </c>
      <c r="B122" s="111" t="s">
        <v>463</v>
      </c>
      <c r="C122" s="111" t="s">
        <v>530</v>
      </c>
      <c r="D122" s="111" t="s">
        <v>0</v>
      </c>
      <c r="E122" s="111"/>
      <c r="F122" s="111" t="s">
        <v>526</v>
      </c>
      <c r="G122" s="111"/>
      <c r="H122" s="111"/>
      <c r="I122" s="111">
        <v>2050</v>
      </c>
      <c r="J122" s="111" t="s">
        <v>37</v>
      </c>
    </row>
    <row r="123" spans="1:10" x14ac:dyDescent="0.3">
      <c r="A123" s="111" t="s">
        <v>112</v>
      </c>
      <c r="B123" s="111"/>
      <c r="C123" s="111" t="s">
        <v>530</v>
      </c>
      <c r="D123" s="111" t="s">
        <v>0</v>
      </c>
      <c r="E123" s="111"/>
      <c r="F123" s="111" t="s">
        <v>526</v>
      </c>
      <c r="G123" s="111"/>
      <c r="H123" s="111"/>
      <c r="I123" s="111">
        <v>2050</v>
      </c>
      <c r="J123" s="111" t="s">
        <v>46</v>
      </c>
    </row>
    <row r="124" spans="1:10" x14ac:dyDescent="0.3">
      <c r="A124" s="111" t="s">
        <v>84</v>
      </c>
      <c r="B124" s="111" t="s">
        <v>454</v>
      </c>
      <c r="C124" s="111" t="s">
        <v>529</v>
      </c>
      <c r="D124" s="111" t="s">
        <v>0</v>
      </c>
      <c r="E124" s="111"/>
      <c r="F124" s="111" t="s">
        <v>526</v>
      </c>
      <c r="G124" s="111"/>
      <c r="H124" s="111"/>
      <c r="I124" s="111">
        <v>2050</v>
      </c>
      <c r="J124" s="111" t="s">
        <v>37</v>
      </c>
    </row>
    <row r="125" spans="1:10" x14ac:dyDescent="0.3">
      <c r="A125" s="111" t="s">
        <v>544</v>
      </c>
      <c r="B125" s="111"/>
      <c r="C125" s="111" t="s">
        <v>530</v>
      </c>
      <c r="D125" s="111" t="s">
        <v>0</v>
      </c>
      <c r="E125" s="111"/>
      <c r="F125" s="111" t="s">
        <v>526</v>
      </c>
      <c r="G125" s="111"/>
      <c r="H125" s="111"/>
      <c r="I125" s="111">
        <v>2050</v>
      </c>
      <c r="J125" s="111" t="s">
        <v>46</v>
      </c>
    </row>
    <row r="126" spans="1:10" x14ac:dyDescent="0.3">
      <c r="A126" s="111" t="s">
        <v>121</v>
      </c>
      <c r="B126" s="111" t="s">
        <v>496</v>
      </c>
      <c r="C126" s="111" t="s">
        <v>527</v>
      </c>
      <c r="D126" s="111" t="s">
        <v>0</v>
      </c>
      <c r="E126" s="111"/>
      <c r="F126" s="111" t="s">
        <v>526</v>
      </c>
      <c r="G126" s="111"/>
      <c r="H126" s="111"/>
      <c r="I126" s="111">
        <v>2050</v>
      </c>
      <c r="J126" s="111" t="s">
        <v>61</v>
      </c>
    </row>
    <row r="127" spans="1:10" x14ac:dyDescent="0.3">
      <c r="A127" s="111" t="s">
        <v>103</v>
      </c>
      <c r="B127" s="111" t="s">
        <v>545</v>
      </c>
      <c r="C127" s="111" t="s">
        <v>530</v>
      </c>
      <c r="D127" s="111" t="s">
        <v>0</v>
      </c>
      <c r="E127" s="111"/>
      <c r="F127" s="111" t="s">
        <v>526</v>
      </c>
      <c r="G127" s="111"/>
      <c r="H127" s="111"/>
      <c r="I127" s="111">
        <v>2050</v>
      </c>
      <c r="J127" s="111" t="s">
        <v>46</v>
      </c>
    </row>
    <row r="128" spans="1:10" x14ac:dyDescent="0.3">
      <c r="A128" s="111" t="s">
        <v>169</v>
      </c>
      <c r="B128" s="111" t="s">
        <v>388</v>
      </c>
      <c r="C128" s="111"/>
      <c r="D128" s="111" t="s">
        <v>0</v>
      </c>
      <c r="E128" s="111"/>
      <c r="F128" s="111" t="s">
        <v>526</v>
      </c>
      <c r="G128" s="111"/>
      <c r="H128" s="111"/>
      <c r="I128" s="111">
        <v>2060</v>
      </c>
      <c r="J128" s="111" t="s">
        <v>37</v>
      </c>
    </row>
    <row r="129" spans="1:10" x14ac:dyDescent="0.3">
      <c r="A129" s="111" t="s">
        <v>74</v>
      </c>
      <c r="B129" s="111" t="s">
        <v>447</v>
      </c>
      <c r="C129" s="111" t="s">
        <v>527</v>
      </c>
      <c r="D129" s="111" t="s">
        <v>0</v>
      </c>
      <c r="E129" s="111"/>
      <c r="F129" s="111" t="s">
        <v>526</v>
      </c>
      <c r="G129" s="111"/>
      <c r="H129" s="111"/>
      <c r="I129" s="111">
        <v>2050</v>
      </c>
      <c r="J129" s="111" t="s">
        <v>35</v>
      </c>
    </row>
    <row r="130" spans="1:10" x14ac:dyDescent="0.3">
      <c r="A130" s="111" t="s">
        <v>183</v>
      </c>
      <c r="B130" s="111" t="s">
        <v>461</v>
      </c>
      <c r="C130" s="111" t="s">
        <v>528</v>
      </c>
      <c r="D130" s="111" t="s">
        <v>0</v>
      </c>
      <c r="E130" s="111"/>
      <c r="F130" s="111" t="s">
        <v>526</v>
      </c>
      <c r="G130" s="111"/>
      <c r="H130" s="111"/>
      <c r="I130" s="111">
        <v>2050</v>
      </c>
      <c r="J130" s="111" t="s">
        <v>184</v>
      </c>
    </row>
    <row r="131" spans="1:10" x14ac:dyDescent="0.3">
      <c r="A131" s="111" t="s">
        <v>95</v>
      </c>
      <c r="B131" s="111" t="s">
        <v>464</v>
      </c>
      <c r="C131" s="111" t="s">
        <v>530</v>
      </c>
      <c r="D131" s="111" t="s">
        <v>0</v>
      </c>
      <c r="E131" s="111"/>
      <c r="F131" s="111" t="s">
        <v>526</v>
      </c>
      <c r="G131" s="111"/>
      <c r="H131" s="111"/>
      <c r="I131" s="111">
        <v>2045</v>
      </c>
      <c r="J131" s="111" t="s">
        <v>46</v>
      </c>
    </row>
    <row r="132" spans="1:10" x14ac:dyDescent="0.3">
      <c r="A132" s="111" t="s">
        <v>95</v>
      </c>
      <c r="B132" s="111" t="s">
        <v>464</v>
      </c>
      <c r="C132" s="111" t="s">
        <v>530</v>
      </c>
      <c r="D132" s="111" t="s">
        <v>0</v>
      </c>
      <c r="E132" s="111"/>
      <c r="F132" s="111" t="s">
        <v>526</v>
      </c>
      <c r="G132" s="111"/>
      <c r="H132" s="111"/>
      <c r="I132" s="111">
        <v>2045</v>
      </c>
      <c r="J132" s="111" t="s">
        <v>46</v>
      </c>
    </row>
    <row r="133" spans="1:10" x14ac:dyDescent="0.3">
      <c r="A133" s="111" t="s">
        <v>217</v>
      </c>
      <c r="B133" s="111" t="s">
        <v>296</v>
      </c>
      <c r="C133" s="111" t="s">
        <v>530</v>
      </c>
      <c r="D133" s="111" t="s">
        <v>0</v>
      </c>
      <c r="E133" s="111"/>
      <c r="F133" s="111" t="s">
        <v>526</v>
      </c>
      <c r="G133" s="111"/>
      <c r="H133" s="111"/>
      <c r="I133" s="111">
        <v>2050</v>
      </c>
      <c r="J133" s="111" t="s">
        <v>46</v>
      </c>
    </row>
    <row r="134" spans="1:10" x14ac:dyDescent="0.3">
      <c r="A134" s="111" t="s">
        <v>79</v>
      </c>
      <c r="B134" s="111" t="s">
        <v>482</v>
      </c>
      <c r="C134" s="111" t="s">
        <v>527</v>
      </c>
      <c r="D134" s="111" t="s">
        <v>0</v>
      </c>
      <c r="E134" s="111"/>
      <c r="F134" s="111" t="s">
        <v>526</v>
      </c>
      <c r="G134" s="111"/>
      <c r="H134" s="111"/>
      <c r="I134" s="111">
        <v>2050</v>
      </c>
      <c r="J134" s="111" t="s">
        <v>37</v>
      </c>
    </row>
    <row r="135" spans="1:10" x14ac:dyDescent="0.3">
      <c r="A135" s="111" t="s">
        <v>187</v>
      </c>
      <c r="B135" s="111" t="s">
        <v>472</v>
      </c>
      <c r="C135" s="111" t="s">
        <v>532</v>
      </c>
      <c r="D135" s="111" t="s">
        <v>0</v>
      </c>
      <c r="E135" s="111"/>
      <c r="F135" s="111" t="s">
        <v>526</v>
      </c>
      <c r="G135" s="111"/>
      <c r="H135" s="111"/>
      <c r="I135" s="111">
        <v>2065</v>
      </c>
      <c r="J135" s="111" t="s">
        <v>37</v>
      </c>
    </row>
    <row r="136" spans="1:10" x14ac:dyDescent="0.3">
      <c r="A136" s="111" t="s">
        <v>546</v>
      </c>
      <c r="B136" s="111" t="s">
        <v>346</v>
      </c>
      <c r="C136" s="111" t="s">
        <v>527</v>
      </c>
      <c r="D136" s="111" t="s">
        <v>0</v>
      </c>
      <c r="E136" s="111"/>
      <c r="F136" s="111" t="s">
        <v>526</v>
      </c>
      <c r="G136" s="111"/>
      <c r="H136" s="111"/>
      <c r="I136" s="111">
        <v>2050</v>
      </c>
      <c r="J136" s="111" t="s">
        <v>37</v>
      </c>
    </row>
    <row r="137" spans="1:10" x14ac:dyDescent="0.3">
      <c r="A137" s="111" t="s">
        <v>78</v>
      </c>
      <c r="B137" s="111" t="s">
        <v>475</v>
      </c>
      <c r="C137" s="111" t="s">
        <v>529</v>
      </c>
      <c r="D137" s="111" t="s">
        <v>0</v>
      </c>
      <c r="E137" s="111"/>
      <c r="F137" s="111" t="s">
        <v>526</v>
      </c>
      <c r="G137" s="111"/>
      <c r="H137" s="111"/>
      <c r="I137" s="111">
        <v>2050</v>
      </c>
      <c r="J137" s="111" t="s">
        <v>35</v>
      </c>
    </row>
    <row r="138" spans="1:10" x14ac:dyDescent="0.3">
      <c r="A138" s="111" t="s">
        <v>211</v>
      </c>
      <c r="B138" s="111" t="s">
        <v>471</v>
      </c>
      <c r="C138" s="111" t="s">
        <v>527</v>
      </c>
      <c r="D138" s="111" t="s">
        <v>0</v>
      </c>
      <c r="E138" s="111"/>
      <c r="F138" s="111" t="s">
        <v>526</v>
      </c>
      <c r="G138" s="111"/>
      <c r="H138" s="111"/>
      <c r="I138" s="111">
        <v>2050</v>
      </c>
      <c r="J138" s="111" t="s">
        <v>35</v>
      </c>
    </row>
    <row r="139" spans="1:10" x14ac:dyDescent="0.3">
      <c r="A139" s="111" t="s">
        <v>36</v>
      </c>
      <c r="B139" s="111" t="s">
        <v>476</v>
      </c>
      <c r="C139" s="111" t="s">
        <v>529</v>
      </c>
      <c r="D139" s="111" t="s">
        <v>0</v>
      </c>
      <c r="E139" s="111"/>
      <c r="F139" s="111" t="s">
        <v>526</v>
      </c>
      <c r="G139" s="111"/>
      <c r="H139" s="111"/>
      <c r="I139" s="111">
        <v>2050</v>
      </c>
      <c r="J139" s="111" t="s">
        <v>37</v>
      </c>
    </row>
    <row r="140" spans="1:10" x14ac:dyDescent="0.3">
      <c r="A140" s="111" t="s">
        <v>137</v>
      </c>
      <c r="B140" s="111" t="s">
        <v>477</v>
      </c>
      <c r="C140" s="111" t="s">
        <v>528</v>
      </c>
      <c r="D140" s="111" t="s">
        <v>0</v>
      </c>
      <c r="E140" s="111"/>
      <c r="F140" s="111" t="s">
        <v>526</v>
      </c>
      <c r="G140" s="111"/>
      <c r="H140" s="111"/>
      <c r="I140" s="111">
        <v>2050</v>
      </c>
      <c r="J140" s="111" t="s">
        <v>35</v>
      </c>
    </row>
    <row r="141" spans="1:10" x14ac:dyDescent="0.3">
      <c r="A141" s="111" t="s">
        <v>144</v>
      </c>
      <c r="B141" s="111" t="s">
        <v>478</v>
      </c>
      <c r="C141" s="111"/>
      <c r="D141" s="111" t="s">
        <v>0</v>
      </c>
      <c r="E141" s="111"/>
      <c r="F141" s="111" t="s">
        <v>526</v>
      </c>
      <c r="G141" s="111"/>
      <c r="H141" s="111"/>
      <c r="I141" s="111">
        <v>2050</v>
      </c>
      <c r="J141" s="111" t="s">
        <v>37</v>
      </c>
    </row>
    <row r="142" spans="1:10" x14ac:dyDescent="0.3">
      <c r="A142" s="111" t="s">
        <v>145</v>
      </c>
      <c r="B142" s="111" t="s">
        <v>479</v>
      </c>
      <c r="C142" s="111" t="s">
        <v>531</v>
      </c>
      <c r="D142" s="111" t="s">
        <v>0</v>
      </c>
      <c r="E142" s="111"/>
      <c r="F142" s="111" t="s">
        <v>526</v>
      </c>
      <c r="G142" s="111"/>
      <c r="H142" s="111"/>
      <c r="I142" s="111">
        <v>2053</v>
      </c>
      <c r="J142" s="111" t="s">
        <v>37</v>
      </c>
    </row>
    <row r="143" spans="1:10" x14ac:dyDescent="0.3">
      <c r="A143" s="111" t="s">
        <v>85</v>
      </c>
      <c r="B143" s="111" t="s">
        <v>547</v>
      </c>
      <c r="C143" s="111" t="s">
        <v>529</v>
      </c>
      <c r="D143" s="111" t="s">
        <v>0</v>
      </c>
      <c r="E143" s="111"/>
      <c r="F143" s="111" t="s">
        <v>526</v>
      </c>
      <c r="G143" s="111"/>
      <c r="H143" s="111"/>
      <c r="I143" s="111">
        <v>2050</v>
      </c>
      <c r="J143" s="111" t="s">
        <v>37</v>
      </c>
    </row>
    <row r="144" spans="1:10" x14ac:dyDescent="0.3">
      <c r="A144" s="111" t="s">
        <v>80</v>
      </c>
      <c r="B144" s="111" t="s">
        <v>483</v>
      </c>
      <c r="C144" s="111" t="s">
        <v>527</v>
      </c>
      <c r="D144" s="111" t="s">
        <v>0</v>
      </c>
      <c r="E144" s="111"/>
      <c r="F144" s="111" t="s">
        <v>526</v>
      </c>
      <c r="G144" s="111"/>
      <c r="H144" s="111"/>
      <c r="I144" s="111">
        <v>2050</v>
      </c>
      <c r="J144" s="111" t="s">
        <v>37</v>
      </c>
    </row>
    <row r="145" spans="1:10" x14ac:dyDescent="0.3">
      <c r="A145" s="111" t="s">
        <v>152</v>
      </c>
      <c r="B145" s="111" t="s">
        <v>484</v>
      </c>
      <c r="C145" s="111"/>
      <c r="D145" s="111" t="s">
        <v>0</v>
      </c>
      <c r="E145" s="111"/>
      <c r="F145" s="111" t="s">
        <v>526</v>
      </c>
      <c r="G145" s="111"/>
      <c r="H145" s="111"/>
      <c r="I145" s="111">
        <v>2060</v>
      </c>
      <c r="J145" s="111" t="s">
        <v>37</v>
      </c>
    </row>
    <row r="146" spans="1:10" x14ac:dyDescent="0.3">
      <c r="A146" s="111" t="s">
        <v>136</v>
      </c>
      <c r="B146" s="111" t="s">
        <v>266</v>
      </c>
      <c r="C146" s="111" t="s">
        <v>531</v>
      </c>
      <c r="D146" s="111" t="s">
        <v>0</v>
      </c>
      <c r="E146" s="111"/>
      <c r="F146" s="111" t="s">
        <v>526</v>
      </c>
      <c r="G146" s="111"/>
      <c r="H146" s="111"/>
      <c r="I146" s="111">
        <v>2050</v>
      </c>
      <c r="J146" s="111" t="s">
        <v>37</v>
      </c>
    </row>
    <row r="147" spans="1:10" x14ac:dyDescent="0.3">
      <c r="A147" s="111" t="s">
        <v>218</v>
      </c>
      <c r="B147" s="111" t="s">
        <v>338</v>
      </c>
      <c r="C147" s="111" t="s">
        <v>530</v>
      </c>
      <c r="D147" s="111" t="s">
        <v>0</v>
      </c>
      <c r="E147" s="111"/>
      <c r="F147" s="111" t="s">
        <v>526</v>
      </c>
      <c r="G147" s="111"/>
      <c r="H147" s="111"/>
      <c r="I147" s="111">
        <v>2050</v>
      </c>
      <c r="J147" s="111" t="s">
        <v>46</v>
      </c>
    </row>
    <row r="148" spans="1:10" x14ac:dyDescent="0.3">
      <c r="A148" s="111" t="s">
        <v>104</v>
      </c>
      <c r="B148" s="111" t="s">
        <v>486</v>
      </c>
      <c r="C148" s="111"/>
      <c r="D148" s="111" t="s">
        <v>0</v>
      </c>
      <c r="E148" s="111"/>
      <c r="F148" s="111" t="s">
        <v>526</v>
      </c>
      <c r="G148" s="111"/>
      <c r="H148" s="111"/>
      <c r="I148" s="111">
        <v>2050</v>
      </c>
      <c r="J148" s="111" t="s">
        <v>37</v>
      </c>
    </row>
    <row r="149" spans="1:10" x14ac:dyDescent="0.3">
      <c r="A149" s="111" t="s">
        <v>113</v>
      </c>
      <c r="B149" s="111" t="s">
        <v>485</v>
      </c>
      <c r="C149" s="111" t="s">
        <v>528</v>
      </c>
      <c r="D149" s="111" t="s">
        <v>0</v>
      </c>
      <c r="E149" s="111"/>
      <c r="F149" s="111" t="s">
        <v>526</v>
      </c>
      <c r="G149" s="111"/>
      <c r="H149" s="111"/>
      <c r="I149" s="111">
        <v>2050</v>
      </c>
      <c r="J149" s="111" t="s">
        <v>37</v>
      </c>
    </row>
    <row r="150" spans="1:10" x14ac:dyDescent="0.3">
      <c r="A150" s="111" t="s">
        <v>81</v>
      </c>
      <c r="B150" s="111" t="s">
        <v>493</v>
      </c>
      <c r="C150" s="111" t="s">
        <v>529</v>
      </c>
      <c r="D150" s="111" t="s">
        <v>0</v>
      </c>
      <c r="E150" s="111"/>
      <c r="F150" s="111" t="s">
        <v>526</v>
      </c>
      <c r="G150" s="111"/>
      <c r="H150" s="111"/>
      <c r="I150" s="111">
        <v>2050</v>
      </c>
      <c r="J150" s="111" t="s">
        <v>37</v>
      </c>
    </row>
    <row r="151" spans="1:10" x14ac:dyDescent="0.3">
      <c r="A151" s="111" t="s">
        <v>244</v>
      </c>
      <c r="B151" s="111" t="s">
        <v>492</v>
      </c>
      <c r="C151" s="111" t="s">
        <v>532</v>
      </c>
      <c r="D151" s="111" t="s">
        <v>0</v>
      </c>
      <c r="E151" s="111"/>
      <c r="F151" s="111" t="s">
        <v>526</v>
      </c>
      <c r="G151" s="111"/>
      <c r="H151" s="111"/>
      <c r="I151" s="111">
        <v>2050</v>
      </c>
      <c r="J151" s="111" t="s">
        <v>37</v>
      </c>
    </row>
  </sheetData>
  <hyperlinks>
    <hyperlink ref="A73" r:id="rId1" display="javascript:showCountrieInfo('LU')" xr:uid="{9A82212E-1DED-40BE-A4D3-ED09BFF9AC91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915A58E75E724683C9EF54A4DEE385" ma:contentTypeVersion="15" ma:contentTypeDescription="Create a new document." ma:contentTypeScope="" ma:versionID="9a9ffe7cd42d557bc6e71d29e0c755af">
  <xsd:schema xmlns:xsd="http://www.w3.org/2001/XMLSchema" xmlns:xs="http://www.w3.org/2001/XMLSchema" xmlns:p="http://schemas.microsoft.com/office/2006/metadata/properties" xmlns:ns2="7dc63ac8-f873-4864-a556-1526ed5fb1dd" xmlns:ns3="b83aece0-62c2-469f-addf-c34b3ad5a904" targetNamespace="http://schemas.microsoft.com/office/2006/metadata/properties" ma:root="true" ma:fieldsID="139776bed79b0d145ef60f6d017c1726" ns2:_="" ns3:_="">
    <xsd:import namespace="7dc63ac8-f873-4864-a556-1526ed5fb1dd"/>
    <xsd:import namespace="b83aece0-62c2-469f-addf-c34b3ad5a9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63ac8-f873-4864-a556-1526ed5fb1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f161edd-7b79-4478-98eb-f673e2ec4f9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aece0-62c2-469f-addf-c34b3ad5a90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a0eb0c7-d26c-4099-bb9e-4c18748980ce}" ma:internalName="TaxCatchAll" ma:showField="CatchAllData" ma:web="b83aece0-62c2-469f-addf-c34b3ad5a9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dc63ac8-f873-4864-a556-1526ed5fb1dd">
      <Terms xmlns="http://schemas.microsoft.com/office/infopath/2007/PartnerControls"/>
    </lcf76f155ced4ddcb4097134ff3c332f>
    <TaxCatchAll xmlns="b83aece0-62c2-469f-addf-c34b3ad5a90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0A683E-FCCA-496B-AB14-DBFB046F77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c63ac8-f873-4864-a556-1526ed5fb1dd"/>
    <ds:schemaRef ds:uri="b83aece0-62c2-469f-addf-c34b3ad5a9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900110-DC32-4674-ADA6-BBD4AD44B342}">
  <ds:schemaRefs>
    <ds:schemaRef ds:uri="http://schemas.microsoft.com/office/2006/metadata/properties"/>
    <ds:schemaRef ds:uri="http://schemas.microsoft.com/office/infopath/2007/PartnerControls"/>
    <ds:schemaRef ds:uri="7dc63ac8-f873-4864-a556-1526ed5fb1dd"/>
    <ds:schemaRef ds:uri="b83aece0-62c2-469f-addf-c34b3ad5a904"/>
  </ds:schemaRefs>
</ds:datastoreItem>
</file>

<file path=customXml/itemProps3.xml><?xml version="1.0" encoding="utf-8"?>
<ds:datastoreItem xmlns:ds="http://schemas.openxmlformats.org/officeDocument/2006/customXml" ds:itemID="{C3E61A94-B3DA-4374-8D21-37188C81CFA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Comparision Groups</vt:lpstr>
      <vt:lpstr>Copy sheet</vt:lpstr>
      <vt:lpstr>Final Assessment</vt:lpstr>
      <vt:lpstr>Data cosolidation</vt:lpstr>
      <vt:lpstr>GHGs emission_2021</vt:lpstr>
      <vt:lpstr>Step -2</vt:lpstr>
      <vt:lpstr>Step -1</vt:lpstr>
      <vt:lpstr>SIDS_Countries</vt:lpstr>
      <vt:lpstr>Netzero target status</vt:lpstr>
      <vt:lpstr>net_zero_content ALl</vt:lpstr>
      <vt:lpstr>'Comparision Groups'!Criteria</vt:lpstr>
      <vt:lpstr>'Comparision Groups'!Extract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Vikash Talyan</dc:creator>
  <cp:keywords/>
  <dc:description/>
  <cp:lastModifiedBy>Vikash Talyan</cp:lastModifiedBy>
  <cp:revision/>
  <dcterms:created xsi:type="dcterms:W3CDTF">2025-08-07T19:36:47Z</dcterms:created>
  <dcterms:modified xsi:type="dcterms:W3CDTF">2025-09-26T07:58:39Z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0x01010042915A58E75E724683C9EF54A4DEE385</vt:lpwstr>
  </property>
  <property fmtid="{D5CDD505-2E9C-101B-9397-08002B2CF9AE}" pid="3" name="MediaServiceImageTags">
    <vt:lpwstr/>
  </property>
</Properties>
</file>